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liebenbergb\Desktop\www\"/>
    </mc:Choice>
  </mc:AlternateContent>
  <xr:revisionPtr revIDLastSave="0" documentId="13_ncr:1_{AF4AF576-2DBA-4E67-97D2-2E82A57812CC}" xr6:coauthVersionLast="47" xr6:coauthVersionMax="47" xr10:uidLastSave="{00000000-0000-0000-0000-000000000000}"/>
  <bookViews>
    <workbookView xWindow="-110" yWindow="-110" windowWidth="19420" windowHeight="11500" tabRatio="872" xr2:uid="{00000000-000D-0000-FFFF-FFFF00000000}"/>
  </bookViews>
  <sheets>
    <sheet name="Guide" sheetId="24" r:id="rId1"/>
    <sheet name="Structuring of package" sheetId="1" r:id="rId2"/>
    <sheet name="Salary advice" sheetId="21" r:id="rId3"/>
  </sheets>
  <definedNames>
    <definedName name="_xlnm.Print_Area" localSheetId="2">'Salary advice'!$A$1:$D$46</definedName>
    <definedName name="_xlnm.Print_Area" localSheetId="1">'Structuring of package'!$A$1:$D$67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21" l="1"/>
  <c r="C77" i="21" l="1"/>
  <c r="A41" i="1" l="1"/>
  <c r="A39" i="1"/>
  <c r="D46" i="1" l="1"/>
  <c r="D51" i="21" s="1"/>
  <c r="D77" i="21" l="1"/>
  <c r="E77" i="21" s="1"/>
  <c r="D67" i="21" s="1"/>
  <c r="D57" i="21" l="1"/>
  <c r="F46" i="1"/>
  <c r="D16" i="21"/>
  <c r="E26" i="21"/>
  <c r="D37" i="1"/>
  <c r="D13" i="21" s="1"/>
  <c r="D32" i="21" s="1"/>
  <c r="F51" i="1"/>
  <c r="D51" i="1" s="1"/>
  <c r="D14" i="21" s="1"/>
  <c r="D58" i="21" s="1"/>
  <c r="D52" i="1"/>
  <c r="D15" i="21" s="1"/>
  <c r="D59" i="21"/>
  <c r="B13" i="21"/>
  <c r="B32" i="21"/>
  <c r="B26" i="21"/>
  <c r="A50" i="1"/>
  <c r="A37" i="1"/>
  <c r="A38" i="1"/>
  <c r="G50" i="1" l="1"/>
  <c r="H50" i="1" s="1"/>
  <c r="D50" i="1" s="1"/>
  <c r="D29" i="21" s="1"/>
  <c r="D52" i="21" s="1"/>
  <c r="G38" i="1"/>
  <c r="H38" i="1" s="1"/>
  <c r="D38" i="1" s="1"/>
  <c r="D39" i="1" s="1"/>
  <c r="D56" i="21"/>
  <c r="D22" i="21"/>
  <c r="C44" i="1" l="1"/>
  <c r="D31" i="21"/>
  <c r="D50" i="21"/>
  <c r="D60" i="21" l="1"/>
  <c r="D53" i="21"/>
  <c r="D62" i="21" l="1"/>
  <c r="D65" i="21" s="1"/>
  <c r="D68" i="21" s="1"/>
  <c r="D69" i="21" l="1"/>
  <c r="D33" i="21" l="1"/>
  <c r="D43" i="21" s="1"/>
  <c r="D4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44"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 structure until amount is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dpsa</author>
  </authors>
  <commentList>
    <comment ref="C17" authorId="0" shapeId="0" xr:uid="{00000000-0006-0000-0200-000001000000}">
      <text>
        <r>
          <rPr>
            <b/>
            <sz val="8"/>
            <color indexed="81"/>
            <rFont val="Tahoma"/>
            <family val="2"/>
          </rPr>
          <t>dpsa:</t>
        </r>
        <r>
          <rPr>
            <sz val="8"/>
            <color indexed="81"/>
            <rFont val="Tahoma"/>
            <family val="2"/>
          </rPr>
          <t xml:space="preserve">
Monthly Capital Remuneration for members participating in the Subsidised Motor Transport Scheme - A Scheme)
</t>
        </r>
      </text>
    </comment>
    <comment ref="C34" authorId="0" shapeId="0" xr:uid="{00000000-0006-0000-0200-000002000000}">
      <text>
        <r>
          <rPr>
            <b/>
            <sz val="8"/>
            <color indexed="81"/>
            <rFont val="Tahoma"/>
            <family val="2"/>
          </rPr>
          <t>dpsa:</t>
        </r>
        <r>
          <rPr>
            <sz val="8"/>
            <color indexed="81"/>
            <rFont val="Tahoma"/>
            <family val="2"/>
          </rPr>
          <t xml:space="preserve">
Monthly deduction from salary for RA's</t>
        </r>
      </text>
    </comment>
  </commentList>
</comments>
</file>

<file path=xl/sharedStrings.xml><?xml version="1.0" encoding="utf-8"?>
<sst xmlns="http://schemas.openxmlformats.org/spreadsheetml/2006/main" count="188" uniqueCount="146">
  <si>
    <t>Please make a copy/back-up of this spreadsheet before you commence with the structuring.</t>
  </si>
  <si>
    <t>It is not a prerequisite that you must purchase another vehicle or that your vehicle should still be under financing in order to structure for this allowance.</t>
  </si>
  <si>
    <t>Composition w.e.f.</t>
  </si>
  <si>
    <t>R.p.a.</t>
  </si>
  <si>
    <t>Car allowance</t>
  </si>
  <si>
    <t>Housing allowance</t>
  </si>
  <si>
    <t>Non-pensionable cash allowance</t>
  </si>
  <si>
    <t>Employee</t>
  </si>
  <si>
    <t>Date</t>
  </si>
  <si>
    <t>I accept the package composition and conditions</t>
  </si>
  <si>
    <t>Income</t>
  </si>
  <si>
    <t>Deductions</t>
  </si>
  <si>
    <t>Per month</t>
  </si>
  <si>
    <t>Total deductions</t>
  </si>
  <si>
    <t>Calculation of tax</t>
  </si>
  <si>
    <t>(a)</t>
  </si>
  <si>
    <t>(b)</t>
  </si>
  <si>
    <t>Salary advice</t>
  </si>
  <si>
    <t xml:space="preserve"> </t>
  </si>
  <si>
    <t>Amount to be taxed monthly</t>
  </si>
  <si>
    <t>Note:</t>
  </si>
  <si>
    <t>Only members admitted to the GEPF may structure for a 13th Cheque.</t>
  </si>
  <si>
    <t>Employer</t>
  </si>
  <si>
    <t>Draft salary advice</t>
  </si>
  <si>
    <t>This Model consists of the following sheets:-</t>
  </si>
  <si>
    <t xml:space="preserve">Name: </t>
  </si>
  <si>
    <t xml:space="preserve">Job Title: </t>
  </si>
  <si>
    <t xml:space="preserve">PERSAL no. </t>
  </si>
  <si>
    <t>Gross income</t>
  </si>
  <si>
    <t>Yes</t>
  </si>
  <si>
    <t>No</t>
  </si>
  <si>
    <t xml:space="preserve">Public Service Act, 1994 </t>
  </si>
  <si>
    <t xml:space="preserve">Employment of Educators Act, 1998 </t>
  </si>
  <si>
    <t xml:space="preserve">MMS Grade: </t>
  </si>
  <si>
    <t>Please read "pop-up" comments in the sheets carefully (indicated by a red triangle in the right upper corner of certain cells)</t>
  </si>
  <si>
    <t>Conditions for amendments to the package composition</t>
  </si>
  <si>
    <t>GENERAL</t>
  </si>
  <si>
    <t>STEPS</t>
  </si>
  <si>
    <t>Notes:</t>
  </si>
  <si>
    <t>@</t>
  </si>
  <si>
    <t>Structuring of package</t>
  </si>
  <si>
    <t>Dear MMS member</t>
  </si>
  <si>
    <t xml:space="preserve">Please complete this sheet (page).  Once completed, it must be printed, signed and submitted to your HR Component for implementation </t>
  </si>
  <si>
    <t xml:space="preserve">General information </t>
  </si>
  <si>
    <t>Elements of package</t>
  </si>
  <si>
    <t>Please read (and print) the step-for-step guide in the GUIDE SHEET to use this Model</t>
  </si>
  <si>
    <t>MMS Level 11 (Pension SET 2 (70%))</t>
  </si>
  <si>
    <t>MMS Level 11 (Pension SET 1 (75%))</t>
  </si>
  <si>
    <t>MMS Level 12 (Pension SET 1 (76%))</t>
  </si>
  <si>
    <t>MMS Level 12 (Pension SET 2 (70%))</t>
  </si>
  <si>
    <r>
      <t>Amount remaining to be structured (</t>
    </r>
    <r>
      <rPr>
        <b/>
        <sz val="9"/>
        <color indexed="10"/>
        <rFont val="Arial"/>
        <family val="2"/>
      </rPr>
      <t>CHECK</t>
    </r>
    <r>
      <rPr>
        <sz val="9"/>
        <color indexed="10"/>
        <rFont val="Arial"/>
        <family val="2"/>
      </rPr>
      <t>)</t>
    </r>
  </si>
  <si>
    <r>
      <t>Total amount of composition (structuring) below   (</t>
    </r>
    <r>
      <rPr>
        <b/>
        <sz val="9"/>
        <color indexed="10"/>
        <rFont val="Arial"/>
        <family val="2"/>
      </rPr>
      <t>CHECK</t>
    </r>
    <r>
      <rPr>
        <sz val="9"/>
        <color indexed="10"/>
        <rFont val="Arial"/>
        <family val="2"/>
      </rPr>
      <t>)</t>
    </r>
  </si>
  <si>
    <t xml:space="preserve">Please refer to the MMS Dispensation </t>
  </si>
  <si>
    <t xml:space="preserve">Indicate your MMS Level and the pension set that you have chosen, and confirmed in writing to your employer, on translation/appointment to this dispensation - please refer to the MMS dispensation for details </t>
  </si>
  <si>
    <t>Structuring of the flexible portion (members admitted to GEPF) or total package (members not admitted to GEPF)</t>
  </si>
  <si>
    <t>If you participate in the Subsidised Motor Transport Scheme (SMTS Scheme A) you may not structure for this allowance.</t>
  </si>
  <si>
    <t>If you structure for this allowance, you are obliged to use your own (private) vehicle for official journeys.</t>
  </si>
  <si>
    <r>
      <t xml:space="preserve">Capital Remuneration (Sub. Car Scheme - </t>
    </r>
    <r>
      <rPr>
        <b/>
        <u/>
        <sz val="9"/>
        <color indexed="12"/>
        <rFont val="Arial"/>
        <family val="2"/>
      </rPr>
      <t>A Scheme</t>
    </r>
    <r>
      <rPr>
        <b/>
        <sz val="9"/>
        <color indexed="12"/>
        <rFont val="Arial"/>
        <family val="2"/>
      </rPr>
      <t>)</t>
    </r>
  </si>
  <si>
    <t>Retirement Annuities (RA's) - monthly deduction</t>
  </si>
  <si>
    <t>Drop down 1  to 8</t>
  </si>
  <si>
    <t>Drop down 9 to 12</t>
  </si>
  <si>
    <t>Total pm</t>
  </si>
  <si>
    <t xml:space="preserve">Total pa </t>
  </si>
  <si>
    <t>Not member to a registered medical aid scheme</t>
  </si>
  <si>
    <t>Medical Aid (Employee's contribution)</t>
  </si>
  <si>
    <t>Estimated tax</t>
  </si>
  <si>
    <t>Fringe benefit tax on employer contribution to medical scheme</t>
  </si>
  <si>
    <t>13th Cheque - if chosen that tax be spread over year</t>
  </si>
  <si>
    <t>Deductions from taxable income</t>
  </si>
  <si>
    <t>Member's own contribution to pension fund</t>
  </si>
  <si>
    <t>Total taxable amount * 12</t>
  </si>
  <si>
    <t>Final tax per annum</t>
  </si>
  <si>
    <t>Final tax per month</t>
  </si>
  <si>
    <t>The calculations in this Model may differ from calculations on PERSAL/PERSOL.</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</si>
  <si>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</si>
  <si>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</si>
  <si>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t>Medical</t>
  </si>
  <si>
    <t>13th Cheque</t>
  </si>
  <si>
    <r>
      <t>Motor vehicle (car) allowance</t>
    </r>
    <r>
      <rPr>
        <sz val="10"/>
        <rFont val="Arial"/>
        <family val="2"/>
      </rPr>
      <t xml:space="preserve"> </t>
    </r>
  </si>
  <si>
    <t xml:space="preserve">Housing allowance </t>
  </si>
  <si>
    <t xml:space="preserve">Non-pensionable cash allowance </t>
  </si>
  <si>
    <r>
      <t xml:space="preserve">Enter allowances (monthly rates) payable to you in addition to your package in </t>
    </r>
    <r>
      <rPr>
        <b/>
        <sz val="10"/>
        <rFont val="Arial"/>
        <family val="2"/>
      </rPr>
      <t>CELLS C17 to D20 (</t>
    </r>
    <r>
      <rPr>
        <sz val="10"/>
        <rFont val="Arial"/>
        <family val="2"/>
      </rPr>
      <t>if any).</t>
    </r>
  </si>
  <si>
    <r>
      <t xml:space="preserve">Enter other deductions from your salary in </t>
    </r>
    <r>
      <rPr>
        <b/>
        <sz val="10"/>
        <rFont val="Arial"/>
        <family val="2"/>
      </rPr>
      <t xml:space="preserve">CELLS C34 to D41 </t>
    </r>
    <r>
      <rPr>
        <sz val="10"/>
        <rFont val="Arial"/>
        <family val="2"/>
      </rPr>
      <t>(i.e. garnish orders, bond repayment, parking, life assurance, annuities) (if any).</t>
    </r>
  </si>
  <si>
    <r>
      <t>View your gross monthly income (</t>
    </r>
    <r>
      <rPr>
        <b/>
        <sz val="10"/>
        <rFont val="Arial"/>
        <family val="2"/>
      </rPr>
      <t>CELL D22</t>
    </r>
    <r>
      <rPr>
        <sz val="10"/>
        <rFont val="Arial"/>
        <family val="2"/>
      </rPr>
      <t>), total deductions (</t>
    </r>
    <r>
      <rPr>
        <b/>
        <sz val="10"/>
        <rFont val="Arial"/>
        <family val="2"/>
      </rPr>
      <t>CELL D43</t>
    </r>
    <r>
      <rPr>
        <sz val="10"/>
        <rFont val="Arial"/>
        <family val="2"/>
      </rPr>
      <t>) and nett salary (take-home pay) (</t>
    </r>
    <r>
      <rPr>
        <b/>
        <sz val="10"/>
        <rFont val="Arial"/>
        <family val="2"/>
      </rPr>
      <t>CELL</t>
    </r>
    <r>
      <rPr>
        <sz val="10"/>
        <rFont val="Arial"/>
        <family val="2"/>
      </rPr>
      <t xml:space="preserve"> </t>
    </r>
    <r>
      <rPr>
        <b/>
        <sz val="10"/>
        <rFont val="Arial"/>
        <family val="2"/>
      </rPr>
      <t>D45</t>
    </r>
    <r>
      <rPr>
        <sz val="10"/>
        <rFont val="Arial"/>
        <family val="2"/>
      </rPr>
      <t>).</t>
    </r>
  </si>
  <si>
    <t>Public Service Act, 1994</t>
  </si>
  <si>
    <t>Employment of Educators Act, 1998</t>
  </si>
  <si>
    <t xml:space="preserve">The amount reflected in CELL D50 will not exceed 25% of your total package </t>
  </si>
  <si>
    <t>This MMS Model A is only applicable to members employed in terms of  the following Acts:</t>
  </si>
  <si>
    <t>Please note that calculations may differ from PERSAL/PERSOL because no (possible) tax reconciliations over the course of a tax year are taken into account</t>
  </si>
  <si>
    <t>MMS members employed in terms of  the following Acts:</t>
  </si>
  <si>
    <r>
      <t>Medical Aid</t>
    </r>
    <r>
      <rPr>
        <b/>
        <sz val="9"/>
        <rFont val="Arial"/>
        <family val="2"/>
      </rPr>
      <t xml:space="preserve"> </t>
    </r>
    <r>
      <rPr>
        <b/>
        <sz val="9"/>
        <color indexed="10"/>
        <rFont val="Arial"/>
        <family val="2"/>
      </rPr>
      <t>(only applicable to   members of a registered medical aid scheme)</t>
    </r>
    <r>
      <rPr>
        <b/>
        <sz val="9"/>
        <rFont val="Arial"/>
        <family val="2"/>
      </rPr>
      <t xml:space="preserve"> </t>
    </r>
  </si>
  <si>
    <t>Indicate membership profile below (i.e. principle member only,  member plus 1st dependant, member plus 2 dependants etc.)</t>
  </si>
  <si>
    <t>Indicate whether you are admitted to the Government Employees Pension Fund (GEPF) - please refer to your employment contract</t>
  </si>
  <si>
    <t>If a 13th Cheque is selected, please select option in adjacent green cell whether the tax must be spread over the year</t>
  </si>
  <si>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</si>
  <si>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t xml:space="preserve">20% on motor vehicle allowance structured out of package </t>
  </si>
  <si>
    <r>
      <t xml:space="preserve">20% of Capital Remuneration (Sub. Car Scheme - </t>
    </r>
    <r>
      <rPr>
        <u/>
        <sz val="8"/>
        <rFont val="Arial"/>
        <family val="2"/>
      </rPr>
      <t>A Scheme</t>
    </r>
    <r>
      <rPr>
        <sz val="8"/>
        <rFont val="Arial"/>
        <family val="2"/>
      </rPr>
      <t>)</t>
    </r>
  </si>
  <si>
    <t>Issued by the DPSA</t>
  </si>
  <si>
    <t>This tool enables you to view the effect of your preferred structuring (i.e. on your net salary, your (monthly) deduction (contribution) for a registered medical aid scheme, tax, your (monthly) contribution to the GEPF)</t>
  </si>
  <si>
    <t>NET SALARY</t>
  </si>
  <si>
    <r>
      <t xml:space="preserve">Indicate total </t>
    </r>
    <r>
      <rPr>
        <b/>
        <u/>
        <sz val="8"/>
        <color indexed="12"/>
        <rFont val="Arial"/>
        <family val="2"/>
      </rPr>
      <t>annual</t>
    </r>
    <r>
      <rPr>
        <b/>
        <sz val="8"/>
        <color indexed="12"/>
        <rFont val="Arial"/>
        <family val="2"/>
      </rPr>
      <t xml:space="preserve"> medical aid subscription fee</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</si>
  <si>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Members ar</t>
    </r>
    <r>
      <rPr>
        <b/>
        <u/>
        <sz val="8"/>
        <color indexed="10"/>
        <rFont val="Arial"/>
        <family val="2"/>
      </rPr>
      <t>e not compelled to structure for this purpose to secure the tax benefit - they will still qualify for the Medical Schemes Fee Tax Credit (benefit) if they do not structure for this purpose</t>
    </r>
  </si>
  <si>
    <r>
      <t xml:space="preserve">Enter your personal details in </t>
    </r>
    <r>
      <rPr>
        <b/>
        <sz val="10"/>
        <rFont val="Arial"/>
        <family val="2"/>
      </rPr>
      <t>CELLS B20 to B23.</t>
    </r>
  </si>
  <si>
    <r>
      <t xml:space="preserve">Enter the effective date of structuring in </t>
    </r>
    <r>
      <rPr>
        <b/>
        <sz val="10"/>
        <rFont val="Arial"/>
        <family val="2"/>
      </rPr>
      <t>CELL D21.</t>
    </r>
  </si>
  <si>
    <r>
      <t xml:space="preserve">Confirm in </t>
    </r>
    <r>
      <rPr>
        <b/>
        <sz val="10"/>
        <rFont val="Arial"/>
        <family val="2"/>
      </rPr>
      <t>CELL D25</t>
    </r>
    <r>
      <rPr>
        <sz val="10"/>
        <rFont val="Arial"/>
        <family val="2"/>
      </rPr>
      <t xml:space="preserve"> (dropdown table) whether you are admitted to the Government Employees Pension Fund (GEPF) or not - </t>
    </r>
    <r>
      <rPr>
        <b/>
        <sz val="10"/>
        <rFont val="Arial"/>
        <family val="2"/>
      </rPr>
      <t>Yes or No.</t>
    </r>
  </si>
  <si>
    <r>
      <t xml:space="preserve">Confirm in </t>
    </r>
    <r>
      <rPr>
        <b/>
        <sz val="10"/>
        <rFont val="Arial"/>
        <family val="2"/>
      </rPr>
      <t>CELL C29</t>
    </r>
    <r>
      <rPr>
        <sz val="10"/>
        <rFont val="Arial"/>
        <family val="2"/>
      </rPr>
      <t xml:space="preserve"> your MMS level and the pension set that you have chosen, and which you have already confirmed in writing to your employer on translation/appointment to this Dispensation - please refer to the  MMS Dispensation for details</t>
    </r>
  </si>
  <si>
    <r>
      <t xml:space="preserve">Enter your </t>
    </r>
    <r>
      <rPr>
        <b/>
        <sz val="10"/>
        <rFont val="Arial"/>
        <family val="2"/>
      </rPr>
      <t>total</t>
    </r>
    <r>
      <rPr>
        <sz val="10"/>
        <rFont val="Arial"/>
        <family val="2"/>
      </rPr>
      <t xml:space="preserve"> package in </t>
    </r>
    <r>
      <rPr>
        <b/>
        <sz val="10"/>
        <rFont val="Arial"/>
        <family val="2"/>
      </rPr>
      <t>CELL D36</t>
    </r>
    <r>
      <rPr>
        <sz val="10"/>
        <rFont val="Arial"/>
        <family val="2"/>
      </rPr>
      <t>, as provided to you by your HR Component</t>
    </r>
  </si>
  <si>
    <r>
      <t xml:space="preserve">If you are admitted to the GEPF, your basic salary, the employer's contribution to the GEPF and the flexible portion (the flexible portion being the component that you may structure) are reflected in CELLS D37, D38 and D39 respectively.  The amount reflected as the "employer's contribution to the GEPF"  (CELL D38) is deducted from your package, and in turn your employer contributes the same amount as an </t>
    </r>
    <r>
      <rPr>
        <b/>
        <u/>
        <sz val="10"/>
        <rFont val="Arial Narrow"/>
        <family val="2"/>
      </rPr>
      <t>employer's</t>
    </r>
    <r>
      <rPr>
        <b/>
        <sz val="10"/>
        <rFont val="Arial Narrow"/>
        <family val="2"/>
      </rPr>
      <t xml:space="preserve"> contribution to the GEPF</t>
    </r>
  </si>
  <si>
    <r>
      <t xml:space="preserve">If your are </t>
    </r>
    <r>
      <rPr>
        <b/>
        <u/>
        <sz val="10"/>
        <rFont val="Arial Narrow"/>
        <family val="2"/>
      </rPr>
      <t>not</t>
    </r>
    <r>
      <rPr>
        <b/>
        <sz val="10"/>
        <rFont val="Arial Narrow"/>
        <family val="2"/>
      </rPr>
      <t xml:space="preserve"> admitted to the GEPF, your total package (being the component that you may  structure)  is reflected in CELL D39 </t>
    </r>
  </si>
  <si>
    <t>While you structure this component, please refer to CELLS D43 and D44 on a continuous basis (red cells) to keep track of the amount (provided for in this component) that you have structured and what amount remains to be structured.  If an "ERROR" message is displayed in CELL C44, you have exceeded the amount available for structuring - please ensure that your allocation fits into the available amount (envelope)</t>
  </si>
  <si>
    <r>
      <t xml:space="preserve">If you are admitted to a registrered medical aid scheme, and the subscription is deducted from your salary,  you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your registered medical aid scheme in </t>
    </r>
    <r>
      <rPr>
        <b/>
        <sz val="10"/>
        <rFont val="Arial"/>
        <family val="2"/>
      </rPr>
      <t>CELL C46</t>
    </r>
  </si>
  <si>
    <r>
      <t xml:space="preserve">You may structure any annual amount as employer contribution towards a registered medical aid scheme in </t>
    </r>
    <r>
      <rPr>
        <b/>
        <sz val="10"/>
        <rFont val="Arial"/>
        <family val="2"/>
      </rPr>
      <t>CELL C47</t>
    </r>
    <r>
      <rPr>
        <sz val="10"/>
        <rFont val="Arial"/>
        <family val="2"/>
      </rPr>
      <t xml:space="preserve">, provided the amount does not excede the total annual subscriptuion fee.  </t>
    </r>
    <r>
      <rPr>
        <b/>
        <sz val="10"/>
        <color rgb="FFFF0000"/>
        <rFont val="Arial"/>
        <family val="2"/>
      </rPr>
      <t>(Members are not obliged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</si>
  <si>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then you </t>
    </r>
    <r>
      <rPr>
        <b/>
        <u/>
        <sz val="10"/>
        <rFont val="Arial"/>
        <family val="2"/>
      </rPr>
      <t>must</t>
    </r>
    <r>
      <rPr>
        <sz val="10"/>
        <rFont val="Arial"/>
        <family val="2"/>
      </rPr>
      <t xml:space="preserve"> indicate your medical membership profile in </t>
    </r>
    <r>
      <rPr>
        <b/>
        <sz val="10"/>
        <rFont val="Arial"/>
        <family val="2"/>
      </rPr>
      <t>CELL B49</t>
    </r>
    <r>
      <rPr>
        <sz val="10"/>
        <rFont val="Arial"/>
        <family val="2"/>
      </rPr>
      <t xml:space="preserve"> (dropdown table) (e,g. single member, member plus 1 dependant, member plus 2 dependants etc.)</t>
    </r>
  </si>
  <si>
    <t>Draft salary advice and tax calculation</t>
  </si>
  <si>
    <t>This step-for-step Guide and MMS Model A (Excel spreadsheet) are made available to empower you to structure your Total Cost-to-Employer (TCE) package and to view the implications thereof - therefore to view the practical implications of your choices.  Please read this GUIDE carefully before you structure your package - you are advised to print this GUIDE for easy reference while structuring.</t>
  </si>
  <si>
    <t>STRUCTURING OF TOTAL COST-TO-EMPLOYER (TCE) PACKAGE</t>
  </si>
  <si>
    <t xml:space="preserve">Elements of TCE package </t>
  </si>
  <si>
    <t xml:space="preserve">TCE package </t>
  </si>
  <si>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</si>
  <si>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</si>
  <si>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</si>
  <si>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</si>
  <si>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</si>
  <si>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</si>
  <si>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</si>
  <si>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</si>
  <si>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</si>
  <si>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</si>
  <si>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</si>
  <si>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GUIDE TO MMS MODEL A: MMS MEMBERS ON SALARY LEVELS 11 AND 12 AND NURSING OSD</t>
  </si>
  <si>
    <t>Any other allowances payable additional to package</t>
  </si>
  <si>
    <r>
      <t xml:space="preserve">Others (Specify) </t>
    </r>
    <r>
      <rPr>
        <sz val="9"/>
        <rFont val="Arial"/>
        <family val="2"/>
      </rPr>
      <t>(i.e. bond payment, motor financing, union membership, short term insurance, parking etc.)</t>
    </r>
  </si>
  <si>
    <r>
      <t xml:space="preserve">Please note that this draft salary advice is only a </t>
    </r>
    <r>
      <rPr>
        <b/>
        <u/>
        <sz val="10"/>
        <color indexed="10"/>
        <rFont val="Arial"/>
        <family val="2"/>
      </rPr>
      <t>tool</t>
    </r>
    <r>
      <rPr>
        <b/>
        <sz val="10"/>
        <color indexed="10"/>
        <rFont val="Arial"/>
        <family val="2"/>
      </rPr>
      <t xml:space="preserve"> to view the implications of structuring the package - it does not take into account  tax or any other reconciliations over the course of a tax year</t>
    </r>
  </si>
  <si>
    <r>
      <t xml:space="preserve">Confirm in </t>
    </r>
    <r>
      <rPr>
        <b/>
        <sz val="10"/>
        <rFont val="Arial"/>
        <family val="2"/>
      </rPr>
      <t xml:space="preserve">CELL C50 </t>
    </r>
    <r>
      <rPr>
        <sz val="10"/>
        <rFont val="Arial"/>
        <family val="2"/>
      </rPr>
      <t xml:space="preserve">whether you wish to structure for a 13th Cheque - </t>
    </r>
    <r>
      <rPr>
        <b/>
        <sz val="10"/>
        <rFont val="Arial"/>
        <family val="2"/>
      </rPr>
      <t xml:space="preserve">Yes or No </t>
    </r>
    <r>
      <rPr>
        <sz val="10"/>
        <rFont val="Arial"/>
        <family val="2"/>
      </rPr>
      <t xml:space="preserve">(dropdown table).  The amount structured is reflected in </t>
    </r>
    <r>
      <rPr>
        <b/>
        <sz val="10"/>
        <rFont val="Arial"/>
        <family val="2"/>
      </rPr>
      <t>CELL D50.</t>
    </r>
  </si>
  <si>
    <r>
      <t xml:space="preserve">If you decide to structure for a 13th Cheque, please confirm in </t>
    </r>
    <r>
      <rPr>
        <b/>
        <sz val="10"/>
        <rFont val="Arial"/>
        <family val="2"/>
      </rPr>
      <t>CELL C55</t>
    </r>
    <r>
      <rPr>
        <sz val="10"/>
        <rFont val="Arial"/>
        <family val="2"/>
      </rPr>
      <t xml:space="preserve"> whether the tax on the 13th Cheque should be spread over the tax year or not - </t>
    </r>
    <r>
      <rPr>
        <b/>
        <sz val="10"/>
        <rFont val="Arial"/>
        <family val="2"/>
      </rPr>
      <t xml:space="preserve">Yes or No </t>
    </r>
    <r>
      <rPr>
        <sz val="10"/>
        <rFont val="Arial"/>
        <family val="2"/>
      </rPr>
      <t>(dropdown table).</t>
    </r>
  </si>
  <si>
    <r>
      <t xml:space="preserve">Enter </t>
    </r>
    <r>
      <rPr>
        <b/>
        <u/>
        <sz val="10"/>
        <rFont val="Arial"/>
        <family val="2"/>
      </rPr>
      <t>annual</t>
    </r>
    <r>
      <rPr>
        <sz val="10"/>
        <rFont val="Arial"/>
        <family val="2"/>
      </rPr>
      <t xml:space="preserve"> amount that you wish to structure as a motor vehicle (car) allowance in </t>
    </r>
    <r>
      <rPr>
        <b/>
        <sz val="10"/>
        <rFont val="Arial"/>
        <family val="2"/>
      </rPr>
      <t xml:space="preserve">CELL C51 - </t>
    </r>
    <r>
      <rPr>
        <b/>
        <sz val="10"/>
        <color indexed="10"/>
        <rFont val="Arial"/>
        <family val="2"/>
      </rPr>
      <t>the amount, which is rounded down to make the amount that you have structured divisible by 12 (therefore to ensure a clean monthly amount), is reflected in CELL D50</t>
    </r>
  </si>
  <si>
    <r>
      <t xml:space="preserve">Enter </t>
    </r>
    <r>
      <rPr>
        <b/>
        <sz val="10"/>
        <rFont val="Arial"/>
        <family val="2"/>
      </rPr>
      <t>annual</t>
    </r>
    <r>
      <rPr>
        <sz val="10"/>
        <rFont val="Arial"/>
        <family val="2"/>
      </rPr>
      <t xml:space="preserve"> amount that you wish to structure as a housing allowance in </t>
    </r>
    <r>
      <rPr>
        <b/>
        <sz val="10"/>
        <rFont val="Arial"/>
        <family val="2"/>
      </rPr>
      <t xml:space="preserve">CELL C52 - </t>
    </r>
    <r>
      <rPr>
        <b/>
        <sz val="10"/>
        <color indexed="10"/>
        <rFont val="Arial"/>
        <family val="2"/>
      </rPr>
      <t>the amount, which is rounded down to make the amount that you have structured divisible by 12 (therefore to ensure a clean monthly amount), is reflected in CELL D41</t>
    </r>
  </si>
  <si>
    <r>
      <t xml:space="preserve">Enter </t>
    </r>
    <r>
      <rPr>
        <b/>
        <sz val="10"/>
        <rFont val="Arial"/>
        <family val="2"/>
      </rPr>
      <t>annual</t>
    </r>
    <r>
      <rPr>
        <sz val="10"/>
        <rFont val="Arial"/>
        <family val="2"/>
      </rPr>
      <t xml:space="preserve"> amount that you wish to structure as non-pensionable cash allowance in </t>
    </r>
    <r>
      <rPr>
        <b/>
        <sz val="10"/>
        <rFont val="Arial"/>
        <family val="2"/>
      </rPr>
      <t>CELL D53</t>
    </r>
    <r>
      <rPr>
        <sz val="10"/>
        <rFont val="Arial"/>
        <family val="2"/>
      </rPr>
      <t xml:space="preserve">  </t>
    </r>
  </si>
  <si>
    <t>2026 MMS MODEL A</t>
  </si>
  <si>
    <t>Effective from 1 March 2026 (2027 tax year)</t>
  </si>
  <si>
    <t xml:space="preserve">2026 MIDDLE MANAGEMENT SERVICE (MMS) MODEL A </t>
  </si>
  <si>
    <t>Annual tax (2027 tax year)</t>
  </si>
  <si>
    <t>Tax rebate (R17 820) (2027 tax year)</t>
  </si>
  <si>
    <t>Medical Schemes Fee Tax Credit (2027 tax year)</t>
  </si>
  <si>
    <t>Medical Tax Credit calculation (2027 Tax year)</t>
  </si>
  <si>
    <r>
      <t xml:space="preserve">Date: </t>
    </r>
    <r>
      <rPr>
        <b/>
        <sz val="12"/>
        <color rgb="FF00B050"/>
        <rFont val="Arial"/>
        <family val="2"/>
      </rPr>
      <t>1</t>
    </r>
    <r>
      <rPr>
        <b/>
        <sz val="12"/>
        <rFont val="Arial"/>
        <family val="2"/>
      </rPr>
      <t xml:space="preserve"> </t>
    </r>
    <r>
      <rPr>
        <b/>
        <sz val="12"/>
        <color rgb="FF00B050"/>
        <rFont val="Arial"/>
        <family val="2"/>
      </rPr>
      <t>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</si>
</sst>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00_);_(* \(#,##0.0000\);_(* &quot;-&quot;??_);_(@_)"/>
    <numFmt numFmtId="165" formatCode="_(* #,##0.000000_);_(* \(#,##0.000000\);_(* &quot;-&quot;??_);_(@_)"/>
    <numFmt numFmtId="166" formatCode="#,##0.0000"/>
  </numFmts>
  <fonts count="62">
    <font>
      <sz val="10"/>
      <name val="Arial"/>
    </font>
    <font>
      <sz val="10"/>
      <name val="Arial"/>
      <family val="2"/>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sz val="10"/>
      <color indexed="10"/>
      <name val="Arial"/>
      <family val="2"/>
    </font>
    <font>
      <b/>
      <sz val="10"/>
      <color indexed="10"/>
      <name val="Arial"/>
      <family val="2"/>
    </font>
    <font>
      <b/>
      <sz val="14"/>
      <name val="Arial"/>
      <family val="2"/>
    </font>
    <font>
      <b/>
      <sz val="12"/>
      <color indexed="10"/>
      <name val="Arial"/>
      <family val="2"/>
    </font>
    <font>
      <b/>
      <sz val="9"/>
      <name val="Arial Narrow"/>
      <family val="2"/>
    </font>
    <font>
      <b/>
      <u/>
      <sz val="10"/>
      <name val="Arial"/>
      <family val="2"/>
    </font>
    <font>
      <sz val="7"/>
      <color indexed="12"/>
      <name val="Arial"/>
      <family val="2"/>
    </font>
    <font>
      <sz val="10"/>
      <color indexed="12"/>
      <name val="Arial"/>
      <family val="2"/>
    </font>
    <font>
      <b/>
      <sz val="10"/>
      <color indexed="12"/>
      <name val="Arial"/>
      <family val="2"/>
    </font>
    <font>
      <sz val="10"/>
      <color indexed="12"/>
      <name val="Arial"/>
      <family val="2"/>
    </font>
    <font>
      <b/>
      <sz val="9"/>
      <color indexed="10"/>
      <name val="Arial"/>
      <family val="2"/>
    </font>
    <font>
      <b/>
      <sz val="8"/>
      <color indexed="10"/>
      <name val="Univers (WN)"/>
    </font>
    <font>
      <b/>
      <sz val="8"/>
      <name val="Univers (WN)"/>
    </font>
    <font>
      <sz val="7"/>
      <name val="Univers (WN)"/>
    </font>
    <font>
      <sz val="12"/>
      <name val="Arial"/>
      <family val="2"/>
    </font>
    <font>
      <b/>
      <sz val="9"/>
      <color indexed="12"/>
      <name val="Arial"/>
      <family val="2"/>
    </font>
    <font>
      <b/>
      <sz val="8"/>
      <color indexed="12"/>
      <name val="Arial"/>
      <family val="2"/>
    </font>
    <font>
      <b/>
      <sz val="12"/>
      <color indexed="12"/>
      <name val="Univers (WN)"/>
    </font>
    <font>
      <b/>
      <sz val="14"/>
      <color indexed="10"/>
      <name val="Arial"/>
      <family val="2"/>
    </font>
    <font>
      <sz val="14"/>
      <color indexed="10"/>
      <name val="Arial"/>
      <family val="2"/>
    </font>
    <font>
      <b/>
      <sz val="16"/>
      <name val="Arial"/>
      <family val="2"/>
    </font>
    <font>
      <b/>
      <sz val="10"/>
      <name val="Arial Narrow"/>
      <family val="2"/>
    </font>
    <font>
      <b/>
      <u/>
      <sz val="10"/>
      <name val="Arial Narrow"/>
      <family val="2"/>
    </font>
    <font>
      <b/>
      <u/>
      <sz val="12"/>
      <name val="Arial"/>
      <family val="2"/>
    </font>
    <font>
      <b/>
      <u/>
      <sz val="14"/>
      <name val="Arial"/>
      <family val="2"/>
    </font>
    <font>
      <sz val="9"/>
      <color indexed="10"/>
      <name val="Arial"/>
      <family val="2"/>
    </font>
    <font>
      <b/>
      <sz val="12"/>
      <color indexed="12"/>
      <name val="Arial"/>
      <family val="2"/>
    </font>
    <font>
      <b/>
      <sz val="20"/>
      <name val="Arial"/>
      <family val="2"/>
    </font>
    <font>
      <u/>
      <sz val="10"/>
      <name val="Arial"/>
      <family val="2"/>
    </font>
    <font>
      <b/>
      <u/>
      <sz val="9"/>
      <color indexed="12"/>
      <name val="Arial"/>
      <family val="2"/>
    </font>
    <font>
      <sz val="8"/>
      <name val="Arial"/>
      <family val="2"/>
    </font>
    <font>
      <sz val="7"/>
      <name val="Arial"/>
      <family val="2"/>
    </font>
    <font>
      <u/>
      <sz val="8"/>
      <name val="Arial"/>
      <family val="2"/>
    </font>
    <font>
      <b/>
      <sz val="12"/>
      <color indexed="48"/>
      <name val="Arial"/>
      <family val="2"/>
    </font>
    <font>
      <b/>
      <sz val="12"/>
      <color indexed="17"/>
      <name val="Arial"/>
      <family val="2"/>
    </font>
    <font>
      <b/>
      <u/>
      <sz val="12"/>
      <color indexed="12"/>
      <name val="Arial"/>
      <family val="2"/>
    </font>
    <font>
      <b/>
      <u/>
      <sz val="10"/>
      <color indexed="12"/>
      <name val="Arial"/>
      <family val="2"/>
    </font>
    <font>
      <u/>
      <sz val="10"/>
      <name val="Arial"/>
      <family val="2"/>
    </font>
    <font>
      <b/>
      <sz val="11"/>
      <name val="Arial"/>
      <family val="2"/>
    </font>
    <font>
      <b/>
      <sz val="14"/>
      <color indexed="18"/>
      <name val="Arial"/>
      <family val="2"/>
    </font>
    <font>
      <sz val="12"/>
      <color indexed="10"/>
      <name val="Arial"/>
      <family val="2"/>
    </font>
    <font>
      <b/>
      <u/>
      <sz val="8"/>
      <color indexed="10"/>
      <name val="Arial"/>
      <family val="2"/>
    </font>
    <font>
      <b/>
      <u/>
      <sz val="8"/>
      <color indexed="12"/>
      <name val="Arial"/>
      <family val="2"/>
    </font>
    <font>
      <sz val="10"/>
      <name val="Arial Narrow"/>
      <family val="2"/>
    </font>
    <font>
      <b/>
      <u/>
      <sz val="8"/>
      <color rgb="FFFF0000"/>
      <name val="Arial"/>
      <family val="2"/>
    </font>
    <font>
      <b/>
      <sz val="10"/>
      <color rgb="FFFF0000"/>
      <name val="Arial"/>
      <family val="2"/>
    </font>
    <font>
      <b/>
      <u/>
      <sz val="10"/>
      <color indexed="10"/>
      <name val="Arial"/>
      <family val="2"/>
    </font>
    <font>
      <b/>
      <sz val="12"/>
      <color rgb="FF00B050"/>
      <name val="Arial"/>
      <family val="2"/>
    </font>
  </fonts>
  <fills count="1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10"/>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rgb="FF00FF00"/>
        <bgColor indexed="64"/>
      </patternFill>
    </fill>
    <fill>
      <patternFill patternType="solid">
        <fgColor rgb="FFFFFF00"/>
        <bgColor indexed="64"/>
      </patternFill>
    </fill>
  </fills>
  <borders count="4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295">
    <xf numFmtId="0" fontId="0" fillId="0" borderId="0" xfId="0"/>
    <xf numFmtId="0" fontId="2" fillId="0" borderId="0" xfId="0" applyFont="1" applyAlignment="1">
      <alignment horizontal="center"/>
    </xf>
    <xf numFmtId="0" fontId="6" fillId="0" borderId="0" xfId="0" applyFont="1"/>
    <xf numFmtId="0" fontId="0" fillId="0" borderId="1" xfId="0" applyBorder="1"/>
    <xf numFmtId="0" fontId="2" fillId="0" borderId="0" xfId="0" applyFont="1" applyAlignment="1">
      <alignment horizontal="right"/>
    </xf>
    <xf numFmtId="0" fontId="12" fillId="0" borderId="0" xfId="0" applyFont="1"/>
    <xf numFmtId="0" fontId="13" fillId="0" borderId="0" xfId="0" applyFont="1"/>
    <xf numFmtId="0" fontId="11" fillId="0" borderId="3" xfId="0" applyFont="1" applyBorder="1"/>
    <xf numFmtId="0" fontId="6" fillId="0" borderId="0" xfId="0" applyFont="1" applyAlignment="1">
      <alignment horizontal="left"/>
    </xf>
    <xf numFmtId="0" fontId="8" fillId="0" borderId="0" xfId="0" applyFont="1" applyAlignment="1">
      <alignment horizontal="right"/>
    </xf>
    <xf numFmtId="0" fontId="16"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0" fillId="0" borderId="0" xfId="0" applyAlignment="1">
      <alignment horizontal="left" vertical="top" wrapText="1"/>
    </xf>
    <xf numFmtId="2" fontId="2" fillId="0" borderId="0" xfId="0" applyNumberFormat="1" applyFont="1" applyAlignment="1">
      <alignment horizontal="center"/>
    </xf>
    <xf numFmtId="0" fontId="26" fillId="0" borderId="0" xfId="0" applyFont="1"/>
    <xf numFmtId="0" fontId="27" fillId="0" borderId="0" xfId="0" applyFont="1"/>
    <xf numFmtId="0" fontId="20" fillId="0" borderId="0" xfId="0" applyFont="1" applyAlignment="1">
      <alignment horizontal="center" vertical="center"/>
    </xf>
    <xf numFmtId="0" fontId="25" fillId="0" borderId="0" xfId="0" applyFont="1" applyAlignment="1">
      <alignment horizontal="center" vertical="top"/>
    </xf>
    <xf numFmtId="0" fontId="10" fillId="0" borderId="0" xfId="0" applyFont="1"/>
    <xf numFmtId="0" fontId="11" fillId="0" borderId="0" xfId="0" applyFont="1"/>
    <xf numFmtId="0" fontId="11" fillId="0" borderId="3"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 fontId="0" fillId="0" borderId="0" xfId="0" applyNumberFormat="1"/>
    <xf numFmtId="0" fontId="16" fillId="0" borderId="0" xfId="0" applyFont="1" applyAlignment="1" applyProtection="1">
      <alignment horizontal="center" vertical="center" wrapText="1"/>
      <protection locked="0"/>
    </xf>
    <xf numFmtId="0" fontId="0" fillId="0" borderId="0" xfId="0" applyAlignment="1">
      <alignment horizontal="center" wrapText="1"/>
    </xf>
    <xf numFmtId="0" fontId="12" fillId="0" borderId="10" xfId="0" applyFont="1" applyBorder="1"/>
    <xf numFmtId="0" fontId="17"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18" fillId="0" borderId="0" xfId="0" applyFont="1" applyAlignment="1">
      <alignment horizontal="left" vertical="top"/>
    </xf>
    <xf numFmtId="0" fontId="0" fillId="0" borderId="0" xfId="0" applyAlignment="1">
      <alignment vertical="top"/>
    </xf>
    <xf numFmtId="0" fontId="7" fillId="0" borderId="0" xfId="0" applyFont="1" applyAlignment="1">
      <alignment vertical="top"/>
    </xf>
    <xf numFmtId="0" fontId="2" fillId="0" borderId="0" xfId="0" applyFont="1" applyAlignment="1">
      <alignment vertical="top"/>
    </xf>
    <xf numFmtId="9" fontId="2" fillId="0" borderId="0" xfId="1" applyFont="1" applyBorder="1" applyAlignment="1">
      <alignment vertical="top"/>
    </xf>
    <xf numFmtId="0" fontId="37" fillId="0" borderId="0" xfId="0" applyFont="1" applyAlignment="1">
      <alignment horizontal="left" vertical="center" wrapText="1"/>
    </xf>
    <xf numFmtId="0" fontId="35" fillId="0" borderId="0" xfId="0" applyFont="1" applyAlignment="1">
      <alignment horizontal="left" vertical="top" wrapText="1"/>
    </xf>
    <xf numFmtId="0" fontId="38" fillId="0" borderId="0" xfId="0" applyFont="1" applyAlignment="1">
      <alignment vertical="center"/>
    </xf>
    <xf numFmtId="0" fontId="15" fillId="0" borderId="0" xfId="0" applyFont="1" applyAlignment="1">
      <alignment horizontal="center" vertical="center" wrapText="1"/>
    </xf>
    <xf numFmtId="0" fontId="0" fillId="0" borderId="0" xfId="0" applyAlignment="1">
      <alignment horizontal="center"/>
    </xf>
    <xf numFmtId="43" fontId="0" fillId="0" borderId="0" xfId="0" applyNumberFormat="1"/>
    <xf numFmtId="0" fontId="2" fillId="0" borderId="0" xfId="0" applyFont="1" applyAlignment="1">
      <alignment wrapText="1"/>
    </xf>
    <xf numFmtId="0" fontId="7" fillId="0" borderId="0" xfId="0" applyFont="1" applyAlignment="1">
      <alignment wrapText="1"/>
    </xf>
    <xf numFmtId="0" fontId="8"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164" fontId="8" fillId="0" borderId="0" xfId="0" applyNumberFormat="1" applyFont="1" applyAlignment="1">
      <alignment vertical="center" wrapText="1"/>
    </xf>
    <xf numFmtId="4" fontId="0" fillId="0" borderId="0" xfId="0" applyNumberFormat="1"/>
    <xf numFmtId="164" fontId="8" fillId="0" borderId="0" xfId="0" applyNumberFormat="1" applyFont="1" applyAlignment="1">
      <alignment vertical="center"/>
    </xf>
    <xf numFmtId="165" fontId="8" fillId="0" borderId="0" xfId="0" applyNumberFormat="1" applyFont="1" applyAlignment="1">
      <alignment vertical="center"/>
    </xf>
    <xf numFmtId="2" fontId="8" fillId="0" borderId="0" xfId="0" applyNumberFormat="1" applyFont="1" applyAlignment="1">
      <alignment vertical="center" wrapText="1"/>
    </xf>
    <xf numFmtId="164" fontId="8" fillId="0" borderId="12" xfId="0" applyNumberFormat="1" applyFont="1" applyBorder="1" applyAlignment="1">
      <alignment vertical="center"/>
    </xf>
    <xf numFmtId="164" fontId="0" fillId="0" borderId="0" xfId="0" applyNumberFormat="1"/>
    <xf numFmtId="166" fontId="0" fillId="0" borderId="0" xfId="0" applyNumberFormat="1"/>
    <xf numFmtId="0" fontId="7"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vertical="top" wrapText="1"/>
    </xf>
    <xf numFmtId="0" fontId="0" fillId="0" borderId="21" xfId="0" applyBorder="1"/>
    <xf numFmtId="0" fontId="0" fillId="0" borderId="22" xfId="0" applyBorder="1"/>
    <xf numFmtId="0" fontId="0" fillId="0" borderId="17" xfId="0" applyBorder="1"/>
    <xf numFmtId="0" fontId="0" fillId="0" borderId="23" xfId="0" applyBorder="1"/>
    <xf numFmtId="0" fontId="0" fillId="0" borderId="24" xfId="0" applyBorder="1"/>
    <xf numFmtId="0" fontId="10" fillId="0" borderId="0" xfId="0" applyFont="1" applyAlignment="1">
      <alignment horizontal="center"/>
    </xf>
    <xf numFmtId="0" fontId="9" fillId="0" borderId="0" xfId="0" applyFont="1"/>
    <xf numFmtId="0" fontId="44" fillId="0" borderId="0" xfId="0" applyFont="1"/>
    <xf numFmtId="43" fontId="0" fillId="4" borderId="4" xfId="0" applyNumberFormat="1" applyFill="1" applyBorder="1"/>
    <xf numFmtId="0" fontId="44" fillId="4" borderId="26" xfId="0" applyFont="1" applyFill="1" applyBorder="1"/>
    <xf numFmtId="0" fontId="44" fillId="4" borderId="0" xfId="0" applyFont="1" applyFill="1"/>
    <xf numFmtId="43" fontId="0" fillId="4" borderId="6" xfId="0" applyNumberFormat="1" applyFill="1" applyBorder="1"/>
    <xf numFmtId="43" fontId="0" fillId="2" borderId="27" xfId="0" applyNumberFormat="1" applyFill="1" applyBorder="1"/>
    <xf numFmtId="0" fontId="45" fillId="0" borderId="0" xfId="0" applyFont="1"/>
    <xf numFmtId="43" fontId="2" fillId="3" borderId="13" xfId="0" applyNumberFormat="1" applyFont="1" applyFill="1" applyBorder="1"/>
    <xf numFmtId="0" fontId="10" fillId="5" borderId="21" xfId="0" applyFont="1" applyFill="1" applyBorder="1"/>
    <xf numFmtId="0" fontId="10" fillId="5" borderId="30" xfId="0" applyFont="1" applyFill="1" applyBorder="1"/>
    <xf numFmtId="0" fontId="10" fillId="5" borderId="25" xfId="0" applyFont="1" applyFill="1" applyBorder="1"/>
    <xf numFmtId="0" fontId="10" fillId="5" borderId="27" xfId="0" applyFont="1" applyFill="1" applyBorder="1"/>
    <xf numFmtId="43" fontId="0" fillId="4" borderId="31" xfId="0" applyNumberFormat="1" applyFill="1" applyBorder="1"/>
    <xf numFmtId="43" fontId="0" fillId="4" borderId="32" xfId="0" applyNumberFormat="1" applyFill="1" applyBorder="1"/>
    <xf numFmtId="0" fontId="44" fillId="4" borderId="32" xfId="0" applyFont="1" applyFill="1" applyBorder="1"/>
    <xf numFmtId="0" fontId="10" fillId="4" borderId="26" xfId="0" applyFont="1" applyFill="1" applyBorder="1" applyAlignment="1" applyProtection="1">
      <alignment horizontal="left"/>
      <protection locked="0"/>
    </xf>
    <xf numFmtId="0" fontId="51" fillId="0" borderId="0" xfId="0" applyFont="1" applyAlignment="1">
      <alignment horizontal="center" vertical="center"/>
    </xf>
    <xf numFmtId="0" fontId="1" fillId="0" borderId="0" xfId="0" applyFont="1" applyAlignment="1">
      <alignment horizontal="center" vertical="top" wrapText="1"/>
    </xf>
    <xf numFmtId="0" fontId="34" fillId="0" borderId="0" xfId="0" applyFont="1"/>
    <xf numFmtId="0" fontId="1" fillId="7" borderId="0" xfId="0" applyFont="1" applyFill="1" applyProtection="1">
      <protection locked="0"/>
    </xf>
    <xf numFmtId="2" fontId="0" fillId="0" borderId="0" xfId="0" applyNumberFormat="1" applyAlignment="1">
      <alignment horizontal="center"/>
    </xf>
    <xf numFmtId="0" fontId="10" fillId="10" borderId="33" xfId="0" applyFont="1" applyFill="1" applyBorder="1" applyAlignment="1">
      <alignment horizontal="left"/>
    </xf>
    <xf numFmtId="0" fontId="10" fillId="10" borderId="10" xfId="0" applyFont="1" applyFill="1" applyBorder="1" applyAlignment="1">
      <alignment horizontal="left"/>
    </xf>
    <xf numFmtId="0" fontId="10" fillId="11" borderId="14" xfId="0" applyFont="1" applyFill="1" applyBorder="1"/>
    <xf numFmtId="0" fontId="10" fillId="11" borderId="15" xfId="0" applyFont="1" applyFill="1" applyBorder="1"/>
    <xf numFmtId="0" fontId="10" fillId="11" borderId="16" xfId="0" applyFont="1" applyFill="1" applyBorder="1"/>
    <xf numFmtId="0" fontId="10" fillId="11" borderId="17" xfId="0" applyFont="1" applyFill="1" applyBorder="1"/>
    <xf numFmtId="0" fontId="10" fillId="11" borderId="0" xfId="0" applyFont="1" applyFill="1"/>
    <xf numFmtId="0" fontId="10" fillId="11" borderId="18" xfId="0" applyFont="1" applyFill="1" applyBorder="1"/>
    <xf numFmtId="0" fontId="10" fillId="11" borderId="19" xfId="0" applyFont="1" applyFill="1" applyBorder="1"/>
    <xf numFmtId="0" fontId="10" fillId="11" borderId="20" xfId="0" applyFont="1" applyFill="1" applyBorder="1"/>
    <xf numFmtId="0" fontId="1" fillId="12" borderId="10" xfId="0" applyFont="1" applyFill="1" applyBorder="1" applyAlignment="1" applyProtection="1">
      <alignment horizontal="left" wrapText="1"/>
      <protection locked="0"/>
    </xf>
    <xf numFmtId="0" fontId="7" fillId="12" borderId="11" xfId="0" applyFont="1" applyFill="1" applyBorder="1" applyAlignment="1" applyProtection="1">
      <alignment horizontal="left" wrapText="1"/>
      <protection locked="0"/>
    </xf>
    <xf numFmtId="3" fontId="57" fillId="12" borderId="2" xfId="0" applyNumberFormat="1" applyFont="1" applyFill="1" applyBorder="1" applyAlignment="1" applyProtection="1">
      <alignment horizontal="center"/>
      <protection locked="0"/>
    </xf>
    <xf numFmtId="37" fontId="57" fillId="12" borderId="2" xfId="0" applyNumberFormat="1" applyFont="1" applyFill="1" applyBorder="1" applyAlignment="1" applyProtection="1">
      <alignment horizontal="center"/>
      <protection locked="0"/>
    </xf>
    <xf numFmtId="3" fontId="2" fillId="12" borderId="2" xfId="0" applyNumberFormat="1" applyFont="1" applyFill="1" applyBorder="1" applyAlignment="1" applyProtection="1">
      <alignment horizontal="center"/>
      <protection locked="0"/>
    </xf>
    <xf numFmtId="43" fontId="0" fillId="13" borderId="2" xfId="0" applyNumberFormat="1" applyFill="1" applyBorder="1"/>
    <xf numFmtId="43" fontId="2" fillId="13" borderId="7" xfId="0" applyNumberFormat="1" applyFont="1" applyFill="1" applyBorder="1"/>
    <xf numFmtId="0" fontId="29" fillId="12" borderId="2" xfId="0" applyFont="1" applyFill="1" applyBorder="1" applyAlignment="1" applyProtection="1">
      <alignment horizontal="left"/>
      <protection locked="0"/>
    </xf>
    <xf numFmtId="43" fontId="0" fillId="12" borderId="2" xfId="0" applyNumberFormat="1" applyFill="1" applyBorder="1" applyProtection="1">
      <protection locked="0"/>
    </xf>
    <xf numFmtId="0" fontId="6" fillId="12" borderId="2" xfId="0" applyFont="1" applyFill="1" applyBorder="1" applyAlignment="1" applyProtection="1">
      <alignment horizontal="left"/>
      <protection locked="0"/>
    </xf>
    <xf numFmtId="0" fontId="29" fillId="12" borderId="9" xfId="0" applyFont="1" applyFill="1" applyBorder="1" applyProtection="1">
      <protection locked="0"/>
    </xf>
    <xf numFmtId="0" fontId="0" fillId="12" borderId="9" xfId="0" applyFill="1" applyBorder="1" applyProtection="1">
      <protection locked="0"/>
    </xf>
    <xf numFmtId="0" fontId="21" fillId="0" borderId="0" xfId="0" applyFont="1" applyAlignment="1">
      <alignment wrapText="1"/>
    </xf>
    <xf numFmtId="0" fontId="15" fillId="0" borderId="0" xfId="0" applyFont="1" applyAlignment="1">
      <alignment horizontal="center" wrapText="1"/>
    </xf>
    <xf numFmtId="0" fontId="15" fillId="0" borderId="0" xfId="0" applyFont="1" applyAlignment="1">
      <alignment horizontal="center"/>
    </xf>
    <xf numFmtId="15" fontId="0" fillId="12" borderId="2" xfId="0" applyNumberFormat="1" applyFill="1" applyBorder="1" applyProtection="1">
      <protection locked="0"/>
    </xf>
    <xf numFmtId="0" fontId="8" fillId="12" borderId="2" xfId="0" applyFont="1" applyFill="1" applyBorder="1" applyAlignment="1" applyProtection="1">
      <alignment horizontal="center"/>
      <protection locked="0"/>
    </xf>
    <xf numFmtId="0" fontId="9" fillId="13" borderId="36" xfId="0" applyFont="1" applyFill="1" applyBorder="1" applyAlignment="1">
      <alignment horizontal="center"/>
    </xf>
    <xf numFmtId="2" fontId="2" fillId="13" borderId="2" xfId="0" applyNumberFormat="1" applyFont="1" applyFill="1" applyBorder="1" applyAlignment="1">
      <alignment horizontal="center"/>
    </xf>
    <xf numFmtId="0" fontId="30" fillId="0" borderId="9" xfId="0" applyFont="1" applyBorder="1"/>
    <xf numFmtId="0" fontId="30" fillId="0" borderId="31" xfId="0" applyFont="1" applyBorder="1" applyAlignment="1">
      <alignment vertical="center" wrapText="1"/>
    </xf>
    <xf numFmtId="4" fontId="8" fillId="13" borderId="31" xfId="0" applyNumberFormat="1" applyFont="1" applyFill="1" applyBorder="1" applyAlignment="1">
      <alignment horizontal="center"/>
    </xf>
    <xf numFmtId="0" fontId="0" fillId="0" borderId="11" xfId="0" applyBorder="1"/>
    <xf numFmtId="3" fontId="2" fillId="12" borderId="2" xfId="0" applyNumberFormat="1" applyFont="1" applyFill="1" applyBorder="1" applyAlignment="1" applyProtection="1">
      <alignment horizontal="center" vertical="center"/>
      <protection locked="0"/>
    </xf>
    <xf numFmtId="4" fontId="8" fillId="13" borderId="2" xfId="0" applyNumberFormat="1" applyFont="1" applyFill="1" applyBorder="1" applyAlignment="1">
      <alignment horizontal="center" vertical="center"/>
    </xf>
    <xf numFmtId="4" fontId="8" fillId="12" borderId="2" xfId="0" applyNumberFormat="1" applyFont="1" applyFill="1" applyBorder="1" applyAlignment="1" applyProtection="1">
      <alignment horizontal="center" vertical="center"/>
      <protection locked="0"/>
    </xf>
    <xf numFmtId="4" fontId="8" fillId="13" borderId="2" xfId="0" applyNumberFormat="1" applyFont="1" applyFill="1" applyBorder="1" applyAlignment="1">
      <alignment horizontal="center"/>
    </xf>
    <xf numFmtId="15" fontId="0" fillId="12" borderId="0" xfId="0" applyNumberFormat="1" applyFill="1" applyProtection="1">
      <protection locked="0"/>
    </xf>
    <xf numFmtId="0" fontId="8" fillId="12" borderId="0" xfId="0" applyFont="1" applyFill="1" applyAlignment="1" applyProtection="1">
      <alignment horizontal="center"/>
      <protection locked="0"/>
    </xf>
    <xf numFmtId="0" fontId="0" fillId="12" borderId="0" xfId="0" applyFill="1" applyAlignment="1" applyProtection="1">
      <alignment vertical="center" wrapText="1"/>
      <protection locked="0"/>
    </xf>
    <xf numFmtId="0" fontId="2" fillId="14" borderId="0" xfId="0" applyFont="1" applyFill="1" applyAlignment="1">
      <alignment horizontal="center"/>
    </xf>
    <xf numFmtId="39" fontId="8" fillId="12" borderId="0" xfId="0" applyNumberFormat="1" applyFont="1" applyFill="1" applyAlignment="1" applyProtection="1">
      <alignment horizontal="center" vertical="center"/>
      <protection locked="0"/>
    </xf>
    <xf numFmtId="39" fontId="8" fillId="13" borderId="0" xfId="0" applyNumberFormat="1" applyFont="1" applyFill="1" applyAlignment="1">
      <alignment horizontal="center" vertical="center" wrapText="1"/>
    </xf>
    <xf numFmtId="39" fontId="8" fillId="13" borderId="0" xfId="0" applyNumberFormat="1" applyFont="1" applyFill="1" applyAlignment="1">
      <alignment horizontal="center" vertical="center"/>
    </xf>
    <xf numFmtId="2" fontId="2" fillId="14" borderId="0" xfId="0" applyNumberFormat="1" applyFont="1" applyFill="1" applyAlignment="1">
      <alignment horizontal="center"/>
    </xf>
    <xf numFmtId="2" fontId="2" fillId="13" borderId="0" xfId="0" applyNumberFormat="1" applyFont="1" applyFill="1" applyAlignment="1">
      <alignment horizontal="center"/>
    </xf>
    <xf numFmtId="2" fontId="0" fillId="13" borderId="0" xfId="0" applyNumberFormat="1" applyFill="1" applyAlignment="1">
      <alignment horizontal="center" vertical="center" wrapText="1"/>
    </xf>
    <xf numFmtId="2" fontId="0" fillId="13" borderId="0" xfId="0" applyNumberFormat="1" applyFill="1" applyAlignment="1">
      <alignment horizontal="center" wrapText="1"/>
    </xf>
    <xf numFmtId="4" fontId="8" fillId="13" borderId="0" xfId="0" applyNumberFormat="1" applyFont="1" applyFill="1" applyAlignment="1">
      <alignment horizontal="center" vertical="center"/>
    </xf>
    <xf numFmtId="4" fontId="8" fillId="13" borderId="0" xfId="0" applyNumberFormat="1" applyFont="1" applyFill="1" applyAlignment="1">
      <alignment horizontal="center"/>
    </xf>
    <xf numFmtId="4" fontId="8" fillId="12" borderId="11" xfId="0" applyNumberFormat="1" applyFont="1" applyFill="1" applyBorder="1" applyAlignment="1" applyProtection="1">
      <alignment horizontal="center" vertical="center"/>
      <protection locked="0"/>
    </xf>
    <xf numFmtId="0" fontId="11" fillId="0" borderId="0" xfId="0" applyFont="1" applyAlignment="1">
      <alignment horizontal="center"/>
    </xf>
    <xf numFmtId="2" fontId="0" fillId="0" borderId="6" xfId="0" applyNumberFormat="1" applyBorder="1" applyAlignment="1">
      <alignment horizontal="center"/>
    </xf>
    <xf numFmtId="39" fontId="8" fillId="12" borderId="2" xfId="0" applyNumberFormat="1" applyFont="1" applyFill="1" applyBorder="1" applyAlignment="1" applyProtection="1">
      <alignment horizontal="center"/>
      <protection locked="0"/>
    </xf>
    <xf numFmtId="39" fontId="8" fillId="13" borderId="2" xfId="0" applyNumberFormat="1" applyFont="1" applyFill="1" applyBorder="1" applyAlignment="1">
      <alignment horizontal="center" wrapText="1"/>
    </xf>
    <xf numFmtId="39" fontId="8" fillId="13" borderId="2" xfId="0" applyNumberFormat="1" applyFont="1" applyFill="1" applyBorder="1" applyAlignment="1">
      <alignment horizontal="center"/>
    </xf>
    <xf numFmtId="39" fontId="8" fillId="13" borderId="19" xfId="0" applyNumberFormat="1" applyFont="1" applyFill="1" applyBorder="1" applyAlignment="1">
      <alignment horizontal="center"/>
    </xf>
    <xf numFmtId="0" fontId="1" fillId="0" borderId="17" xfId="0" applyFont="1" applyBorder="1"/>
    <xf numFmtId="0" fontId="0" fillId="17" borderId="0" xfId="0" applyFill="1"/>
    <xf numFmtId="0" fontId="1" fillId="0" borderId="2" xfId="0" applyFont="1" applyBorder="1" applyAlignment="1">
      <alignment horizontal="left"/>
    </xf>
    <xf numFmtId="1" fontId="1" fillId="17" borderId="0" xfId="0" applyNumberFormat="1" applyFont="1" applyFill="1"/>
    <xf numFmtId="0" fontId="10" fillId="10" borderId="28" xfId="0" applyFont="1" applyFill="1" applyBorder="1"/>
    <xf numFmtId="0" fontId="10" fillId="10" borderId="29" xfId="0" applyFont="1" applyFill="1" applyBorder="1"/>
    <xf numFmtId="43" fontId="2" fillId="14" borderId="7" xfId="0" applyNumberFormat="1" applyFont="1" applyFill="1" applyBorder="1" applyAlignment="1">
      <alignment horizontal="center"/>
    </xf>
    <xf numFmtId="43" fontId="2" fillId="0" borderId="0" xfId="0" applyNumberFormat="1" applyFont="1" applyAlignment="1">
      <alignment horizontal="center"/>
    </xf>
    <xf numFmtId="43" fontId="40" fillId="13" borderId="7" xfId="0" applyNumberFormat="1" applyFont="1" applyFill="1" applyBorder="1"/>
    <xf numFmtId="43" fontId="0" fillId="4" borderId="5" xfId="0" applyNumberFormat="1" applyFill="1" applyBorder="1"/>
    <xf numFmtId="43" fontId="0" fillId="8" borderId="6" xfId="0" applyNumberFormat="1" applyFill="1" applyBorder="1"/>
    <xf numFmtId="43" fontId="1" fillId="10" borderId="31" xfId="0" applyNumberFormat="1" applyFont="1" applyFill="1" applyBorder="1"/>
    <xf numFmtId="43" fontId="1" fillId="10" borderId="32" xfId="0" applyNumberFormat="1" applyFont="1" applyFill="1" applyBorder="1"/>
    <xf numFmtId="43" fontId="0" fillId="6" borderId="7" xfId="0" applyNumberFormat="1" applyFill="1" applyBorder="1"/>
    <xf numFmtId="43" fontId="10" fillId="11" borderId="15" xfId="0" applyNumberFormat="1" applyFont="1" applyFill="1" applyBorder="1"/>
    <xf numFmtId="43" fontId="10" fillId="11" borderId="0" xfId="0" applyNumberFormat="1" applyFont="1" applyFill="1"/>
    <xf numFmtId="43" fontId="10" fillId="11" borderId="19" xfId="0" applyNumberFormat="1" applyFont="1" applyFill="1" applyBorder="1"/>
    <xf numFmtId="0" fontId="0" fillId="18" borderId="0" xfId="0" applyFill="1"/>
    <xf numFmtId="0" fontId="2" fillId="18" borderId="7" xfId="0" applyFont="1" applyFill="1" applyBorder="1" applyAlignment="1" applyProtection="1">
      <alignment horizontal="center"/>
      <protection locked="0"/>
    </xf>
    <xf numFmtId="0" fontId="2" fillId="18" borderId="0" xfId="0" applyFont="1" applyFill="1" applyAlignment="1">
      <alignment horizontal="center"/>
    </xf>
    <xf numFmtId="0" fontId="0" fillId="18" borderId="5" xfId="0" applyFill="1" applyBorder="1" applyAlignment="1">
      <alignment horizontal="center"/>
    </xf>
    <xf numFmtId="43" fontId="2" fillId="18" borderId="2" xfId="0" applyNumberFormat="1" applyFont="1" applyFill="1" applyBorder="1" applyAlignment="1">
      <alignment horizontal="center"/>
    </xf>
    <xf numFmtId="43" fontId="0" fillId="18" borderId="0" xfId="0" applyNumberFormat="1" applyFill="1"/>
    <xf numFmtId="0" fontId="2" fillId="11" borderId="0" xfId="0" applyFont="1" applyFill="1" applyAlignment="1">
      <alignment horizontal="center"/>
    </xf>
    <xf numFmtId="0" fontId="44" fillId="4" borderId="28" xfId="0" applyFont="1" applyFill="1" applyBorder="1"/>
    <xf numFmtId="0" fontId="44" fillId="4" borderId="31" xfId="0" applyFont="1" applyFill="1" applyBorder="1"/>
    <xf numFmtId="0" fontId="44" fillId="4" borderId="33" xfId="0" applyFont="1" applyFill="1" applyBorder="1"/>
    <xf numFmtId="0" fontId="44" fillId="4" borderId="34" xfId="0" applyFont="1" applyFill="1" applyBorder="1"/>
    <xf numFmtId="0" fontId="44" fillId="4" borderId="26" xfId="0" applyFont="1" applyFill="1" applyBorder="1"/>
    <xf numFmtId="0" fontId="44" fillId="4" borderId="32" xfId="0" applyFont="1" applyFill="1" applyBorder="1"/>
    <xf numFmtId="0" fontId="9" fillId="8" borderId="35" xfId="0" applyFont="1" applyFill="1" applyBorder="1"/>
    <xf numFmtId="0" fontId="9" fillId="8" borderId="13" xfId="0" applyFont="1" applyFill="1" applyBorder="1"/>
    <xf numFmtId="0" fontId="10" fillId="10" borderId="26" xfId="0" applyFont="1" applyFill="1" applyBorder="1" applyAlignment="1">
      <alignment horizontal="left"/>
    </xf>
    <xf numFmtId="0" fontId="10" fillId="10" borderId="0" xfId="0" applyFont="1" applyFill="1" applyAlignment="1">
      <alignment horizontal="left"/>
    </xf>
    <xf numFmtId="0" fontId="0" fillId="0" borderId="2" xfId="0" applyBorder="1" applyAlignment="1">
      <alignment horizontal="left"/>
    </xf>
    <xf numFmtId="0" fontId="0" fillId="0" borderId="4" xfId="0" applyBorder="1" applyAlignment="1">
      <alignment horizontal="left"/>
    </xf>
    <xf numFmtId="0" fontId="8" fillId="9" borderId="35" xfId="0" applyFont="1" applyFill="1" applyBorder="1" applyAlignment="1">
      <alignment horizontal="center"/>
    </xf>
    <xf numFmtId="0" fontId="8" fillId="9" borderId="8" xfId="0" applyFont="1" applyFill="1" applyBorder="1" applyAlignment="1">
      <alignment horizontal="center"/>
    </xf>
    <xf numFmtId="0" fontId="8" fillId="9" borderId="13" xfId="0" applyFont="1" applyFill="1" applyBorder="1" applyAlignment="1">
      <alignment horizontal="center"/>
    </xf>
    <xf numFmtId="0" fontId="44" fillId="4" borderId="29" xfId="0" applyFont="1" applyFill="1" applyBorder="1"/>
    <xf numFmtId="0" fontId="44" fillId="4" borderId="10" xfId="0" applyFont="1" applyFill="1" applyBorder="1"/>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8" fillId="0" borderId="0" xfId="0" applyFont="1" applyAlignment="1">
      <alignment horizontal="center" vertical="center"/>
    </xf>
    <xf numFmtId="0" fontId="22" fillId="0" borderId="0" xfId="0" applyFont="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xf>
    <xf numFmtId="0" fontId="2" fillId="14" borderId="35" xfId="0" applyFont="1" applyFill="1" applyBorder="1" applyAlignment="1">
      <alignment horizontal="center"/>
    </xf>
    <xf numFmtId="0" fontId="2" fillId="14" borderId="13" xfId="0" applyFont="1" applyFill="1" applyBorder="1" applyAlignment="1">
      <alignment horizontal="center"/>
    </xf>
    <xf numFmtId="0" fontId="1" fillId="0" borderId="2" xfId="0" applyFont="1" applyBorder="1" applyAlignment="1">
      <alignment horizontal="left"/>
    </xf>
    <xf numFmtId="0" fontId="2" fillId="0" borderId="0" xfId="0" applyFont="1" applyAlignment="1">
      <alignment horizontal="right"/>
    </xf>
    <xf numFmtId="0" fontId="24" fillId="18" borderId="17" xfId="0" applyFont="1" applyFill="1" applyBorder="1" applyAlignment="1">
      <alignment horizontal="center" wrapText="1"/>
    </xf>
    <xf numFmtId="0" fontId="24" fillId="18" borderId="0" xfId="0" applyFont="1" applyFill="1" applyAlignment="1">
      <alignment horizont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0" fillId="0" borderId="0" xfId="0" applyAlignment="1">
      <alignment horizontal="left" vertical="top" wrapText="1"/>
    </xf>
    <xf numFmtId="0" fontId="17" fillId="0" borderId="0" xfId="0" applyFont="1" applyAlignment="1">
      <alignment horizontal="left" vertical="top" wrapText="1"/>
    </xf>
    <xf numFmtId="0" fontId="49" fillId="0" borderId="0" xfId="0" applyFont="1" applyAlignment="1">
      <alignment horizontal="left" vertical="center" wrapText="1"/>
    </xf>
    <xf numFmtId="0" fontId="41" fillId="12" borderId="0" xfId="0" applyFont="1" applyFill="1" applyAlignment="1">
      <alignment horizontal="center" vertical="center" wrapText="1"/>
    </xf>
    <xf numFmtId="0" fontId="0" fillId="12" borderId="0" xfId="0" applyFill="1"/>
    <xf numFmtId="0" fontId="0" fillId="0" borderId="0" xfId="0" applyAlignment="1">
      <alignment horizontal="center" vertical="top"/>
    </xf>
    <xf numFmtId="0" fontId="1" fillId="0" borderId="0" xfId="0" applyFont="1" applyAlignment="1">
      <alignment horizontal="left" vertical="top" wrapText="1"/>
    </xf>
    <xf numFmtId="0" fontId="17" fillId="0" borderId="0" xfId="0" applyFont="1" applyAlignment="1">
      <alignment horizontal="center"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34" fillId="0" borderId="0" xfId="0" applyFont="1" applyAlignment="1">
      <alignment horizontal="center" vertical="center" wrapText="1"/>
    </xf>
    <xf numFmtId="0" fontId="47" fillId="0" borderId="0" xfId="0" applyFont="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wrapText="1"/>
    </xf>
    <xf numFmtId="0" fontId="50" fillId="0" borderId="0" xfId="0" applyFont="1" applyAlignment="1">
      <alignment horizontal="left" vertical="top" wrapText="1"/>
    </xf>
    <xf numFmtId="0" fontId="15" fillId="0" borderId="0" xfId="0" applyFont="1" applyAlignment="1">
      <alignment horizontal="left" vertical="center" wrapText="1"/>
    </xf>
    <xf numFmtId="0" fontId="50" fillId="0" borderId="0" xfId="0" applyFont="1" applyAlignment="1">
      <alignment vertical="center" wrapText="1"/>
    </xf>
    <xf numFmtId="0" fontId="15" fillId="0" borderId="0" xfId="0" applyFont="1" applyAlignment="1">
      <alignment horizontal="left" vertical="top" wrapText="1"/>
    </xf>
    <xf numFmtId="0" fontId="35" fillId="0" borderId="0" xfId="0" applyFont="1" applyAlignment="1">
      <alignment horizontal="left" vertical="top" wrapText="1"/>
    </xf>
    <xf numFmtId="0" fontId="42"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top" wrapText="1"/>
    </xf>
    <xf numFmtId="0" fontId="51" fillId="0" borderId="0" xfId="0" applyFont="1" applyAlignment="1">
      <alignment horizontal="left" vertical="center" wrapText="1"/>
    </xf>
    <xf numFmtId="0" fontId="0" fillId="0" borderId="0" xfId="0" applyAlignment="1">
      <alignment horizontal="left" wrapText="1"/>
    </xf>
    <xf numFmtId="0" fontId="51" fillId="0" borderId="0" xfId="0" applyFont="1" applyAlignment="1">
      <alignment horizontal="left" vertical="center"/>
    </xf>
    <xf numFmtId="0" fontId="51" fillId="0" borderId="0" xfId="0" applyFont="1" applyAlignment="1">
      <alignment vertical="center" wrapText="1"/>
    </xf>
    <xf numFmtId="0" fontId="18" fillId="0" borderId="0" xfId="0" applyFont="1" applyAlignment="1">
      <alignment horizontal="left" vertical="center"/>
    </xf>
    <xf numFmtId="0" fontId="37" fillId="0" borderId="0" xfId="0" applyFont="1" applyAlignment="1">
      <alignment horizontal="left" vertical="top" wrapText="1"/>
    </xf>
    <xf numFmtId="0" fontId="28" fillId="0" borderId="0" xfId="0" applyFont="1" applyAlignment="1">
      <alignment wrapText="1"/>
    </xf>
    <xf numFmtId="0" fontId="0" fillId="0" borderId="0" xfId="0" applyAlignment="1">
      <alignment vertical="top" wrapText="1"/>
    </xf>
    <xf numFmtId="0" fontId="8" fillId="0" borderId="0" xfId="0" applyFont="1"/>
    <xf numFmtId="0" fontId="1" fillId="0" borderId="0" xfId="0" applyFont="1"/>
    <xf numFmtId="0" fontId="54" fillId="0" borderId="0" xfId="0" applyFont="1" applyAlignment="1">
      <alignment vertical="top" wrapText="1"/>
    </xf>
    <xf numFmtId="0" fontId="53" fillId="0" borderId="0" xfId="0" applyFont="1" applyAlignment="1">
      <alignment horizontal="left" vertical="top" wrapText="1"/>
    </xf>
    <xf numFmtId="0" fontId="16" fillId="12" borderId="0" xfId="0" applyFont="1" applyFill="1" applyAlignment="1" applyProtection="1">
      <alignment horizontal="center" vertical="center" wrapText="1"/>
      <protection locked="0"/>
    </xf>
    <xf numFmtId="0" fontId="0" fillId="12" borderId="0" xfId="0" applyFill="1" applyAlignment="1">
      <alignment horizontal="center" wrapText="1"/>
    </xf>
    <xf numFmtId="0" fontId="2" fillId="0" borderId="0" xfId="0" applyFont="1" applyAlignment="1">
      <alignment horizontal="center" vertical="center" wrapText="1"/>
    </xf>
    <xf numFmtId="0" fontId="0" fillId="0" borderId="0" xfId="0" applyAlignment="1">
      <alignment horizontal="center" wrapText="1"/>
    </xf>
    <xf numFmtId="0" fontId="31" fillId="0" borderId="0" xfId="0" applyFont="1" applyAlignment="1">
      <alignment horizontal="center" wrapText="1"/>
    </xf>
    <xf numFmtId="0" fontId="21" fillId="0" borderId="0" xfId="0" applyFont="1" applyAlignment="1">
      <alignment wrapText="1"/>
    </xf>
    <xf numFmtId="0" fontId="15" fillId="0" borderId="2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29" fillId="16" borderId="38" xfId="0" applyFont="1" applyFill="1" applyBorder="1" applyAlignment="1">
      <alignment horizontal="left"/>
    </xf>
    <xf numFmtId="0" fontId="29" fillId="16" borderId="5" xfId="0" applyFont="1" applyFill="1" applyBorder="1" applyAlignment="1">
      <alignment horizontal="left"/>
    </xf>
    <xf numFmtId="0" fontId="29" fillId="16" borderId="33" xfId="0" applyFont="1" applyFill="1" applyBorder="1" applyAlignment="1">
      <alignment horizontal="left"/>
    </xf>
    <xf numFmtId="0" fontId="15" fillId="0" borderId="0" xfId="0" applyFont="1" applyAlignment="1">
      <alignment horizontal="center" wrapText="1"/>
    </xf>
    <xf numFmtId="0" fontId="15" fillId="0" borderId="0" xfId="0" applyFont="1" applyAlignment="1">
      <alignment horizontal="center"/>
    </xf>
    <xf numFmtId="0" fontId="15" fillId="0" borderId="36" xfId="0" applyFont="1" applyBorder="1" applyAlignment="1">
      <alignment horizontal="center" vertical="center" wrapText="1"/>
    </xf>
    <xf numFmtId="0" fontId="15" fillId="0" borderId="9" xfId="0" applyFont="1" applyBorder="1" applyAlignment="1">
      <alignment horizontal="center" vertical="center" wrapText="1"/>
    </xf>
    <xf numFmtId="0" fontId="0" fillId="12" borderId="36" xfId="0" applyFill="1" applyBorder="1" applyAlignment="1" applyProtection="1">
      <alignment horizontal="center" vertical="center" wrapText="1"/>
      <protection locked="0"/>
    </xf>
    <xf numFmtId="0" fontId="0" fillId="12" borderId="9" xfId="0" applyFill="1" applyBorder="1" applyAlignment="1" applyProtection="1">
      <alignment vertical="center" wrapText="1"/>
      <protection locked="0"/>
    </xf>
    <xf numFmtId="0" fontId="8" fillId="14" borderId="0" xfId="0" applyFont="1" applyFill="1" applyAlignment="1">
      <alignment horizontal="center" wrapText="1"/>
    </xf>
    <xf numFmtId="0" fontId="28" fillId="14" borderId="0" xfId="0" applyFont="1" applyFill="1" applyAlignment="1">
      <alignment wrapText="1"/>
    </xf>
    <xf numFmtId="0" fontId="29" fillId="15" borderId="2" xfId="0" applyFont="1" applyFill="1" applyBorder="1" applyAlignment="1">
      <alignment horizontal="left" wrapText="1"/>
    </xf>
    <xf numFmtId="0" fontId="23" fillId="15" borderId="2" xfId="0" applyFont="1" applyFill="1" applyBorder="1" applyAlignment="1">
      <alignment wrapText="1"/>
    </xf>
    <xf numFmtId="0" fontId="52" fillId="0" borderId="0" xfId="0" applyFont="1" applyAlignment="1">
      <alignment horizontal="center" wrapText="1"/>
    </xf>
    <xf numFmtId="0" fontId="7" fillId="0" borderId="0" xfId="0" applyFont="1" applyAlignment="1">
      <alignment wrapText="1"/>
    </xf>
    <xf numFmtId="2" fontId="0" fillId="13" borderId="31" xfId="0" applyNumberFormat="1" applyFill="1" applyBorder="1" applyAlignment="1">
      <alignment horizontal="center" vertical="center" wrapText="1"/>
    </xf>
    <xf numFmtId="2" fontId="0" fillId="13" borderId="32" xfId="0" applyNumberFormat="1" applyFill="1" applyBorder="1" applyAlignment="1">
      <alignment horizontal="center" vertical="center" wrapText="1"/>
    </xf>
    <xf numFmtId="2" fontId="0" fillId="13" borderId="34" xfId="0" applyNumberFormat="1" applyFill="1" applyBorder="1" applyAlignment="1">
      <alignment horizontal="center" wrapText="1"/>
    </xf>
    <xf numFmtId="0" fontId="2" fillId="15" borderId="4"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29" fillId="0" borderId="36" xfId="0" applyFont="1" applyBorder="1" applyAlignment="1">
      <alignment vertical="center" wrapText="1"/>
    </xf>
    <xf numFmtId="0" fontId="23" fillId="0" borderId="9" xfId="0" applyFont="1" applyBorder="1" applyAlignment="1">
      <alignment vertical="center" wrapText="1"/>
    </xf>
    <xf numFmtId="0" fontId="23" fillId="0" borderId="9" xfId="0" applyFont="1" applyBorder="1" applyAlignment="1">
      <alignment wrapText="1"/>
    </xf>
    <xf numFmtId="0" fontId="29" fillId="16" borderId="37" xfId="0" applyFont="1" applyFill="1" applyBorder="1" applyAlignment="1">
      <alignment horizontal="left"/>
    </xf>
    <xf numFmtId="0" fontId="29" fillId="16" borderId="2" xfId="0" applyFont="1" applyFill="1" applyBorder="1" applyAlignment="1">
      <alignment horizontal="left"/>
    </xf>
    <xf numFmtId="0" fontId="29" fillId="16" borderId="36" xfId="0" applyFont="1" applyFill="1" applyBorder="1" applyAlignment="1">
      <alignment horizontal="left"/>
    </xf>
    <xf numFmtId="0" fontId="39" fillId="16" borderId="36" xfId="0" applyFont="1" applyFill="1" applyBorder="1" applyAlignment="1">
      <alignment horizontal="left" wrapText="1"/>
    </xf>
    <xf numFmtId="0" fontId="14" fillId="16" borderId="9" xfId="0" applyFont="1" applyFill="1" applyBorder="1" applyAlignment="1">
      <alignment wrapText="1"/>
    </xf>
    <xf numFmtId="0" fontId="29" fillId="16" borderId="37" xfId="0" applyFont="1" applyFill="1" applyBorder="1" applyAlignment="1">
      <alignment horizontal="left" wrapText="1"/>
    </xf>
    <xf numFmtId="0" fontId="23" fillId="16" borderId="2" xfId="0" applyFont="1" applyFill="1" applyBorder="1" applyAlignment="1">
      <alignment wrapText="1"/>
    </xf>
    <xf numFmtId="0" fontId="39" fillId="16" borderId="28" xfId="0" applyFont="1" applyFill="1" applyBorder="1" applyAlignment="1">
      <alignment horizontal="left" wrapText="1"/>
    </xf>
    <xf numFmtId="0" fontId="14" fillId="16" borderId="31" xfId="0" applyFont="1" applyFill="1" applyBorder="1" applyAlignment="1">
      <alignment wrapText="1"/>
    </xf>
    <xf numFmtId="0" fontId="11" fillId="12" borderId="4" xfId="0"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0" fontId="11" fillId="12" borderId="5" xfId="0" applyFont="1" applyFill="1" applyBorder="1" applyAlignment="1" applyProtection="1">
      <alignment horizontal="center"/>
      <protection locked="0"/>
    </xf>
    <xf numFmtId="0" fontId="15" fillId="0" borderId="21" xfId="0" applyFont="1" applyBorder="1" applyAlignment="1">
      <alignment vertical="center" wrapText="1"/>
    </xf>
    <xf numFmtId="0" fontId="0" fillId="0" borderId="0" xfId="0" applyAlignment="1">
      <alignment wrapText="1"/>
    </xf>
    <xf numFmtId="0" fontId="0" fillId="0" borderId="17" xfId="0" applyBorder="1" applyAlignment="1">
      <alignment wrapText="1"/>
    </xf>
    <xf numFmtId="0" fontId="0" fillId="0" borderId="39" xfId="0" applyBorder="1" applyAlignment="1">
      <alignment wrapText="1"/>
    </xf>
    <xf numFmtId="0" fontId="0" fillId="0" borderId="10" xfId="0" applyBorder="1" applyAlignment="1">
      <alignment wrapText="1"/>
    </xf>
    <xf numFmtId="0" fontId="30" fillId="0" borderId="11" xfId="0" applyFont="1" applyBorder="1" applyAlignment="1">
      <alignment horizontal="left" wrapText="1"/>
    </xf>
    <xf numFmtId="0" fontId="30" fillId="0" borderId="9" xfId="0" applyFont="1" applyBorder="1" applyAlignment="1">
      <alignment horizontal="left" wrapText="1"/>
    </xf>
    <xf numFmtId="0" fontId="30" fillId="12" borderId="11" xfId="0" applyFont="1" applyFill="1" applyBorder="1" applyAlignment="1">
      <alignment vertical="center" wrapText="1"/>
    </xf>
    <xf numFmtId="0" fontId="0" fillId="12" borderId="9" xfId="0" applyFill="1" applyBorder="1" applyAlignment="1">
      <alignment vertical="center"/>
    </xf>
  </cellXfs>
  <cellStyles count="2">
    <cellStyle name="Normal" xfId="0" builtinId="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8" fmlaLink="$C$50" fmlaRange="$F$25:$F$26" sel="1" val="0"/>
</file>

<file path=xl/ctrlProps/ctrlProp2.xml><?xml version="1.0" encoding="utf-8"?>
<formControlPr xmlns="http://schemas.microsoft.com/office/spreadsheetml/2009/9/main" objectType="Drop" dropStyle="combo" dx="18" fmlaLink="$C$55" fmlaRange="$F$25:$F$26" noThreeD="1" sel="1" val="0"/>
</file>

<file path=xl/ctrlProps/ctrlProp3.xml><?xml version="1.0" encoding="utf-8"?>
<formControlPr xmlns="http://schemas.microsoft.com/office/spreadsheetml/2009/9/main" objectType="Drop" dropLines="4" dropStyle="combo" dx="18" fmlaLink="$C$29" fmlaRange="$F$28:$F$31" noThreeD="1" sel="1" val="0"/>
</file>

<file path=xl/ctrlProps/ctrlProp4.xml><?xml version="1.0" encoding="utf-8"?>
<formControlPr xmlns="http://schemas.microsoft.com/office/spreadsheetml/2009/9/main" objectType="Drop" dropLines="2" dropStyle="combo" dx="18" fmlaLink="$D$25" fmlaRange="$F$25:$F$26" noThreeD="1" sel="1" val="0"/>
</file>

<file path=xl/ctrlProps/ctrlProp5.xml><?xml version="1.0" encoding="utf-8"?>
<formControlPr xmlns="http://schemas.microsoft.com/office/spreadsheetml/2009/9/main" objectType="Drop" dropLines="12" dropStyle="combo" dx="18" fmlaLink="$F$49" fmlaRange="$J$50:$J$61"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304800</xdr:colOff>
      <xdr:row>1</xdr:row>
      <xdr:rowOff>9525</xdr:rowOff>
    </xdr:from>
    <xdr:to>
      <xdr:col>9</xdr:col>
      <xdr:colOff>495300</xdr:colOff>
      <xdr:row>5</xdr:row>
      <xdr:rowOff>219075</xdr:rowOff>
    </xdr:to>
    <xdr:pic>
      <xdr:nvPicPr>
        <xdr:cNvPr id="24577" name="Picture 1">
          <a:extLst>
            <a:ext uri="{FF2B5EF4-FFF2-40B4-BE49-F238E27FC236}">
              <a16:creationId xmlns:a16="http://schemas.microsoft.com/office/drawing/2014/main" id="{00000000-0008-0000-0000-0000016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52850" y="171450"/>
          <a:ext cx="211455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838200</xdr:colOff>
      <xdr:row>0</xdr:row>
      <xdr:rowOff>66675</xdr:rowOff>
    </xdr:from>
    <xdr:to>
      <xdr:col>2</xdr:col>
      <xdr:colOff>0</xdr:colOff>
      <xdr:row>6</xdr:row>
      <xdr:rowOff>9525</xdr:rowOff>
    </xdr:to>
    <xdr:pic>
      <xdr:nvPicPr>
        <xdr:cNvPr id="1068" name="Picture 44">
          <a:extLst>
            <a:ext uri="{FF2B5EF4-FFF2-40B4-BE49-F238E27FC236}">
              <a16:creationId xmlns:a16="http://schemas.microsoft.com/office/drawing/2014/main" id="{00000000-0008-0000-0100-00002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350" y="66675"/>
          <a:ext cx="2514600" cy="9144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49</xdr:row>
          <xdr:rowOff>38100</xdr:rowOff>
        </xdr:from>
        <xdr:to>
          <xdr:col>2</xdr:col>
          <xdr:colOff>742950</xdr:colOff>
          <xdr:row>49</xdr:row>
          <xdr:rowOff>285750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54</xdr:row>
          <xdr:rowOff>57150</xdr:rowOff>
        </xdr:from>
        <xdr:to>
          <xdr:col>2</xdr:col>
          <xdr:colOff>762000</xdr:colOff>
          <xdr:row>56</xdr:row>
          <xdr:rowOff>152400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28</xdr:row>
          <xdr:rowOff>203200</xdr:rowOff>
        </xdr:from>
        <xdr:to>
          <xdr:col>14</xdr:col>
          <xdr:colOff>57150</xdr:colOff>
          <xdr:row>28</xdr:row>
          <xdr:rowOff>666750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24</xdr:row>
          <xdr:rowOff>31750</xdr:rowOff>
        </xdr:from>
        <xdr:to>
          <xdr:col>3</xdr:col>
          <xdr:colOff>1428750</xdr:colOff>
          <xdr:row>24</xdr:row>
          <xdr:rowOff>355600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48</xdr:row>
          <xdr:rowOff>57150</xdr:rowOff>
        </xdr:from>
        <xdr:to>
          <xdr:col>2</xdr:col>
          <xdr:colOff>400050</xdr:colOff>
          <xdr:row>48</xdr:row>
          <xdr:rowOff>304800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xdr:colOff>
      <xdr:row>0</xdr:row>
      <xdr:rowOff>85725</xdr:rowOff>
    </xdr:from>
    <xdr:to>
      <xdr:col>2</xdr:col>
      <xdr:colOff>2362200</xdr:colOff>
      <xdr:row>0</xdr:row>
      <xdr:rowOff>933450</xdr:rowOff>
    </xdr:to>
    <xdr:pic>
      <xdr:nvPicPr>
        <xdr:cNvPr id="21505" name="Picture 1">
          <a:extLst>
            <a:ext uri="{FF2B5EF4-FFF2-40B4-BE49-F238E27FC236}">
              <a16:creationId xmlns:a16="http://schemas.microsoft.com/office/drawing/2014/main" id="{00000000-0008-0000-0200-0000015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1150" y="85725"/>
          <a:ext cx="2228850" cy="628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88"/>
  <sheetViews>
    <sheetView tabSelected="1" zoomScale="95" zoomScaleNormal="95" workbookViewId="0">
      <selection activeCell="F88" sqref="F88"/>
    </sheetView>
  </sheetViews>
  <sheetFormatPr defaultRowHeight="12.5"/>
  <cols>
    <col min="2" max="2" width="6" customWidth="1"/>
    <col min="8" max="8" width="10.54296875" customWidth="1"/>
  </cols>
  <sheetData>
    <row r="3" spans="1:10">
      <c r="A3" s="207" t="s">
        <v>138</v>
      </c>
      <c r="B3" s="207"/>
      <c r="C3" s="207"/>
      <c r="D3" s="207"/>
      <c r="E3" s="208"/>
      <c r="F3" s="208"/>
    </row>
    <row r="4" spans="1:10">
      <c r="A4" s="207"/>
      <c r="B4" s="207"/>
      <c r="C4" s="207"/>
      <c r="D4" s="207"/>
      <c r="E4" s="208"/>
      <c r="F4" s="208"/>
    </row>
    <row r="5" spans="1:10">
      <c r="A5" s="207"/>
      <c r="B5" s="207"/>
      <c r="C5" s="207"/>
      <c r="D5" s="207"/>
      <c r="E5" s="208"/>
      <c r="F5" s="208"/>
    </row>
    <row r="7" spans="1:10" ht="47.25" customHeight="1">
      <c r="A7" s="214" t="s">
        <v>129</v>
      </c>
      <c r="B7" s="214"/>
      <c r="C7" s="214"/>
      <c r="D7" s="214"/>
      <c r="E7" s="214"/>
      <c r="F7" s="214"/>
      <c r="G7" s="214"/>
      <c r="H7" s="214"/>
      <c r="I7" s="214"/>
      <c r="J7" s="214"/>
    </row>
    <row r="8" spans="1:10" ht="21.65" customHeight="1">
      <c r="A8" s="215" t="s">
        <v>139</v>
      </c>
      <c r="B8" s="215"/>
      <c r="C8" s="215"/>
      <c r="D8" s="215"/>
      <c r="E8" s="215"/>
      <c r="F8" s="215"/>
      <c r="G8" s="215"/>
      <c r="H8" s="215"/>
      <c r="I8" s="215"/>
      <c r="J8" s="215"/>
    </row>
    <row r="9" spans="1:10" ht="40.5" customHeight="1">
      <c r="A9" s="216" t="s">
        <v>87</v>
      </c>
      <c r="B9" s="217"/>
      <c r="C9" s="217"/>
      <c r="D9" s="217"/>
      <c r="E9" s="217"/>
      <c r="F9" s="217"/>
      <c r="G9" s="217"/>
      <c r="H9" s="217"/>
      <c r="I9" s="217"/>
      <c r="J9" s="217"/>
    </row>
    <row r="10" spans="1:10" ht="15.5">
      <c r="A10" s="29"/>
      <c r="B10" s="30"/>
      <c r="C10" s="30"/>
      <c r="D10" s="30"/>
      <c r="E10" s="30"/>
      <c r="F10" s="30"/>
      <c r="G10" s="30"/>
      <c r="H10" s="30"/>
      <c r="I10" s="30"/>
      <c r="J10" s="30"/>
    </row>
    <row r="11" spans="1:10">
      <c r="A11" s="211" t="s">
        <v>84</v>
      </c>
      <c r="B11" s="212"/>
      <c r="C11" s="212"/>
      <c r="D11" s="212"/>
      <c r="E11" s="212"/>
      <c r="F11" s="212"/>
      <c r="G11" s="212"/>
      <c r="H11" s="212"/>
      <c r="I11" s="212"/>
      <c r="J11" s="212"/>
    </row>
    <row r="12" spans="1:10" ht="15.5">
      <c r="A12" s="211" t="s">
        <v>85</v>
      </c>
      <c r="B12" s="211"/>
      <c r="C12" s="211"/>
      <c r="D12" s="211"/>
      <c r="E12" s="211"/>
      <c r="F12" s="211"/>
      <c r="G12" s="211"/>
      <c r="H12" s="211"/>
      <c r="I12" s="211"/>
      <c r="J12" s="211"/>
    </row>
    <row r="13" spans="1:10" ht="15.5">
      <c r="A13" s="29"/>
      <c r="B13" s="29"/>
      <c r="C13" s="29"/>
      <c r="D13" s="29"/>
      <c r="E13" s="29"/>
      <c r="F13" s="29"/>
      <c r="G13" s="29"/>
      <c r="H13" s="29"/>
      <c r="I13" s="29"/>
      <c r="J13" s="29"/>
    </row>
    <row r="14" spans="1:10" ht="15.5">
      <c r="A14" s="213" t="s">
        <v>41</v>
      </c>
      <c r="B14" s="213"/>
      <c r="C14" s="213"/>
      <c r="D14" s="213"/>
      <c r="E14" s="213"/>
      <c r="F14" s="213"/>
      <c r="G14" s="213"/>
      <c r="H14" s="213"/>
      <c r="I14" s="213"/>
      <c r="J14" s="213"/>
    </row>
    <row r="15" spans="1:10" ht="18">
      <c r="A15" s="10"/>
      <c r="B15" s="10"/>
      <c r="C15" s="10"/>
      <c r="D15" s="10"/>
      <c r="E15" s="10"/>
      <c r="F15" s="10"/>
      <c r="G15" s="10"/>
      <c r="H15" s="10"/>
      <c r="I15" s="10"/>
      <c r="J15" s="10"/>
    </row>
    <row r="16" spans="1:10" ht="18">
      <c r="A16" s="41" t="s">
        <v>36</v>
      </c>
      <c r="B16" s="31"/>
      <c r="C16" s="31"/>
      <c r="D16" s="31"/>
      <c r="E16" s="31"/>
      <c r="F16" s="31"/>
      <c r="G16" s="31"/>
      <c r="H16" s="31"/>
      <c r="I16" s="31"/>
      <c r="J16" s="31"/>
    </row>
    <row r="17" spans="1:10" ht="13">
      <c r="A17" s="32"/>
      <c r="B17" s="31"/>
      <c r="C17" s="31"/>
      <c r="D17" s="31"/>
      <c r="E17" s="31"/>
      <c r="F17" s="31"/>
      <c r="G17" s="31"/>
      <c r="H17" s="31"/>
      <c r="I17" s="31"/>
      <c r="J17" s="31"/>
    </row>
    <row r="18" spans="1:10">
      <c r="A18" s="209">
        <v>1</v>
      </c>
      <c r="B18" s="210" t="s">
        <v>114</v>
      </c>
      <c r="C18" s="204"/>
      <c r="D18" s="204"/>
      <c r="E18" s="204"/>
      <c r="F18" s="204"/>
      <c r="G18" s="204"/>
      <c r="H18" s="204"/>
      <c r="I18" s="204"/>
      <c r="J18" s="204"/>
    </row>
    <row r="19" spans="1:10" ht="39.75" customHeight="1">
      <c r="A19" s="209"/>
      <c r="B19" s="204"/>
      <c r="C19" s="204"/>
      <c r="D19" s="204"/>
      <c r="E19" s="204"/>
      <c r="F19" s="204"/>
      <c r="G19" s="204"/>
      <c r="H19" s="204"/>
      <c r="I19" s="204"/>
      <c r="J19" s="204"/>
    </row>
    <row r="20" spans="1:10">
      <c r="A20" s="12">
        <v>2</v>
      </c>
      <c r="B20" s="35" t="s">
        <v>73</v>
      </c>
      <c r="C20" s="35"/>
      <c r="D20" s="35"/>
      <c r="E20" s="35"/>
      <c r="F20" s="35"/>
      <c r="G20" s="35"/>
      <c r="H20" s="35"/>
      <c r="I20" s="35"/>
      <c r="J20" s="35"/>
    </row>
    <row r="21" spans="1:10">
      <c r="A21" s="12">
        <v>3</v>
      </c>
      <c r="B21" s="36" t="s">
        <v>24</v>
      </c>
      <c r="C21" s="35"/>
      <c r="D21" s="35"/>
      <c r="E21" s="35"/>
      <c r="F21" s="35"/>
      <c r="G21" s="35"/>
      <c r="H21" s="35"/>
      <c r="I21" s="35"/>
      <c r="J21" s="35"/>
    </row>
    <row r="22" spans="1:10" ht="13">
      <c r="A22" s="35"/>
      <c r="B22" s="12" t="s">
        <v>15</v>
      </c>
      <c r="C22" s="38" t="s">
        <v>40</v>
      </c>
      <c r="D22" s="35"/>
      <c r="E22" s="35"/>
      <c r="F22" s="35"/>
      <c r="G22" s="35"/>
      <c r="H22" s="35"/>
      <c r="I22" s="35"/>
      <c r="J22" s="35"/>
    </row>
    <row r="23" spans="1:10" ht="13">
      <c r="A23" s="35"/>
      <c r="B23" s="12" t="s">
        <v>16</v>
      </c>
      <c r="C23" s="37" t="s">
        <v>17</v>
      </c>
      <c r="D23" s="35"/>
      <c r="E23" s="35"/>
      <c r="F23" s="35"/>
      <c r="G23" s="35"/>
      <c r="H23" s="35"/>
      <c r="I23" s="35"/>
      <c r="J23" s="35"/>
    </row>
    <row r="24" spans="1:10">
      <c r="A24" s="11">
        <v>4</v>
      </c>
      <c r="B24" s="204" t="s">
        <v>0</v>
      </c>
      <c r="C24" s="204"/>
      <c r="D24" s="204"/>
      <c r="E24" s="204"/>
      <c r="F24" s="204"/>
      <c r="G24" s="204"/>
      <c r="H24" s="204"/>
      <c r="I24" s="204"/>
      <c r="J24" s="204"/>
    </row>
    <row r="25" spans="1:10" ht="29.25" customHeight="1">
      <c r="A25" s="11">
        <v>5</v>
      </c>
      <c r="B25" s="204" t="s">
        <v>34</v>
      </c>
      <c r="C25" s="204"/>
      <c r="D25" s="204"/>
      <c r="E25" s="204"/>
      <c r="F25" s="204"/>
      <c r="G25" s="204"/>
      <c r="H25" s="204"/>
      <c r="I25" s="204"/>
      <c r="J25" s="204"/>
    </row>
    <row r="26" spans="1:10" ht="30.75" customHeight="1">
      <c r="A26" s="11">
        <v>6</v>
      </c>
      <c r="B26" s="205" t="s">
        <v>74</v>
      </c>
      <c r="C26" s="205"/>
      <c r="D26" s="205"/>
      <c r="E26" s="205"/>
      <c r="F26" s="205"/>
      <c r="G26" s="205"/>
      <c r="H26" s="205"/>
      <c r="I26" s="205"/>
      <c r="J26" s="205"/>
    </row>
    <row r="27" spans="1:10" ht="6.75" customHeight="1">
      <c r="A27" s="31"/>
      <c r="B27" s="31"/>
      <c r="C27" s="31"/>
      <c r="D27" s="31"/>
      <c r="E27" s="31"/>
      <c r="F27" s="31"/>
      <c r="G27" s="31"/>
      <c r="H27" s="31"/>
      <c r="I27" s="31"/>
      <c r="J27" s="31"/>
    </row>
    <row r="28" spans="1:10" ht="18">
      <c r="A28" s="41" t="s">
        <v>37</v>
      </c>
      <c r="B28" s="31"/>
      <c r="C28" s="31"/>
      <c r="D28" s="31"/>
      <c r="E28" s="31"/>
      <c r="F28" s="31"/>
      <c r="G28" s="31"/>
      <c r="H28" s="31"/>
      <c r="I28" s="31"/>
      <c r="J28" s="31"/>
    </row>
    <row r="29" spans="1:10" ht="6.75" customHeight="1">
      <c r="A29" s="32"/>
      <c r="B29" s="31"/>
      <c r="C29" s="31"/>
      <c r="D29" s="31"/>
      <c r="E29" s="31"/>
      <c r="F29" s="31"/>
      <c r="G29" s="31"/>
      <c r="H29" s="31"/>
      <c r="I29" s="31"/>
      <c r="J29" s="31"/>
    </row>
    <row r="30" spans="1:10" ht="15.5">
      <c r="A30" s="206" t="s">
        <v>75</v>
      </c>
      <c r="B30" s="206"/>
      <c r="C30" s="206"/>
      <c r="D30" s="206"/>
      <c r="E30" s="206"/>
      <c r="F30" s="206"/>
      <c r="G30" s="206"/>
      <c r="H30" s="206"/>
      <c r="I30" s="206"/>
      <c r="J30" s="206"/>
    </row>
    <row r="31" spans="1:10" ht="6.75" customHeight="1">
      <c r="A31" s="39"/>
      <c r="B31" s="39"/>
      <c r="C31" s="39"/>
      <c r="D31" s="39"/>
      <c r="E31" s="39"/>
      <c r="F31" s="39"/>
      <c r="G31" s="39"/>
      <c r="H31" s="39"/>
      <c r="I31" s="39"/>
      <c r="J31" s="39"/>
    </row>
    <row r="32" spans="1:10" ht="30.75" customHeight="1">
      <c r="A32" s="219" t="s">
        <v>42</v>
      </c>
      <c r="B32" s="219"/>
      <c r="C32" s="219"/>
      <c r="D32" s="219"/>
      <c r="E32" s="219"/>
      <c r="F32" s="219"/>
      <c r="G32" s="219"/>
      <c r="H32" s="219"/>
      <c r="I32" s="219"/>
      <c r="J32" s="219"/>
    </row>
    <row r="33" spans="1:10" ht="8.25" customHeight="1">
      <c r="A33" s="31"/>
      <c r="B33" s="31"/>
      <c r="C33" s="31"/>
      <c r="D33" s="31"/>
      <c r="E33" s="31"/>
      <c r="F33" s="31"/>
      <c r="G33" s="31"/>
      <c r="H33" s="31"/>
      <c r="I33" s="31"/>
      <c r="J33" s="31"/>
    </row>
    <row r="34" spans="1:10" ht="13">
      <c r="A34" s="220" t="s">
        <v>43</v>
      </c>
      <c r="B34" s="220"/>
      <c r="C34" s="220"/>
      <c r="D34" s="220"/>
      <c r="E34" s="220"/>
      <c r="F34" s="220"/>
      <c r="G34" s="220"/>
      <c r="H34" s="220"/>
      <c r="I34" s="220"/>
      <c r="J34" s="220"/>
    </row>
    <row r="35" spans="1:10">
      <c r="A35" s="31"/>
      <c r="B35" s="33"/>
      <c r="C35" s="33"/>
      <c r="D35" s="33"/>
      <c r="E35" s="33"/>
      <c r="F35" s="33"/>
      <c r="G35" s="33"/>
      <c r="H35" s="33"/>
      <c r="I35" s="33"/>
      <c r="J35" s="33"/>
    </row>
    <row r="36" spans="1:10">
      <c r="A36" s="12">
        <v>7</v>
      </c>
      <c r="B36" s="204" t="s">
        <v>102</v>
      </c>
      <c r="C36" s="204"/>
      <c r="D36" s="204"/>
      <c r="E36" s="204"/>
      <c r="F36" s="204"/>
      <c r="G36" s="204"/>
      <c r="H36" s="204"/>
      <c r="I36" s="204"/>
      <c r="J36" s="204"/>
    </row>
    <row r="37" spans="1:10">
      <c r="A37" s="12">
        <v>8</v>
      </c>
      <c r="B37" s="204" t="s">
        <v>103</v>
      </c>
      <c r="C37" s="204"/>
      <c r="D37" s="204"/>
      <c r="E37" s="204"/>
      <c r="F37" s="204"/>
      <c r="G37" s="204"/>
      <c r="H37" s="204"/>
      <c r="I37" s="204"/>
      <c r="J37" s="204"/>
    </row>
    <row r="38" spans="1:10" ht="26.25" customHeight="1">
      <c r="A38" s="12">
        <v>9</v>
      </c>
      <c r="B38" s="204" t="s">
        <v>104</v>
      </c>
      <c r="C38" s="204"/>
      <c r="D38" s="204"/>
      <c r="E38" s="204"/>
      <c r="F38" s="204"/>
      <c r="G38" s="204"/>
      <c r="H38" s="204"/>
      <c r="I38" s="204"/>
      <c r="J38" s="204"/>
    </row>
    <row r="39" spans="1:10" ht="39.75" customHeight="1">
      <c r="A39" s="11">
        <v>10</v>
      </c>
      <c r="B39" s="204" t="s">
        <v>105</v>
      </c>
      <c r="C39" s="204"/>
      <c r="D39" s="204"/>
      <c r="E39" s="204"/>
      <c r="F39" s="204"/>
      <c r="G39" s="204"/>
      <c r="H39" s="204"/>
      <c r="I39" s="204"/>
      <c r="J39" s="204"/>
    </row>
    <row r="40" spans="1:10">
      <c r="A40" s="11"/>
      <c r="B40" s="14"/>
      <c r="C40" s="14"/>
      <c r="D40" s="14"/>
      <c r="E40" s="14"/>
      <c r="F40" s="14"/>
      <c r="G40" s="14"/>
      <c r="H40" s="14"/>
      <c r="I40" s="14"/>
      <c r="J40" s="14"/>
    </row>
    <row r="41" spans="1:10" ht="13">
      <c r="A41" s="218" t="s">
        <v>44</v>
      </c>
      <c r="B41" s="218"/>
      <c r="C41" s="218"/>
      <c r="D41" s="218"/>
      <c r="E41" s="218"/>
      <c r="F41" s="218"/>
      <c r="G41" s="218"/>
      <c r="H41" s="218"/>
      <c r="I41" s="218"/>
      <c r="J41" s="218"/>
    </row>
    <row r="42" spans="1:10">
      <c r="A42" s="11"/>
      <c r="B42" s="14"/>
      <c r="C42" s="14"/>
      <c r="D42" s="14"/>
      <c r="E42" s="14"/>
      <c r="F42" s="14"/>
      <c r="G42" s="14"/>
      <c r="H42" s="14"/>
      <c r="I42" s="14"/>
      <c r="J42" s="14"/>
    </row>
    <row r="43" spans="1:10">
      <c r="A43" s="12">
        <v>11</v>
      </c>
      <c r="B43" s="204" t="s">
        <v>106</v>
      </c>
      <c r="C43" s="204"/>
      <c r="D43" s="204"/>
      <c r="E43" s="204"/>
      <c r="F43" s="204"/>
      <c r="G43" s="204"/>
      <c r="H43" s="204"/>
      <c r="I43" s="204"/>
      <c r="J43" s="204"/>
    </row>
    <row r="44" spans="1:10" ht="13">
      <c r="A44" s="12"/>
      <c r="B44" s="222" t="s">
        <v>20</v>
      </c>
      <c r="C44" s="222"/>
      <c r="D44" s="222"/>
      <c r="E44" s="222"/>
      <c r="F44" s="222"/>
      <c r="G44" s="222"/>
      <c r="H44" s="222"/>
      <c r="I44" s="222"/>
      <c r="J44" s="222"/>
    </row>
    <row r="45" spans="1:10" ht="72.75" customHeight="1">
      <c r="A45" s="12"/>
      <c r="B45" s="40" t="s">
        <v>39</v>
      </c>
      <c r="C45" s="222" t="s">
        <v>107</v>
      </c>
      <c r="D45" s="222"/>
      <c r="E45" s="222"/>
      <c r="F45" s="222"/>
      <c r="G45" s="222"/>
      <c r="H45" s="222"/>
      <c r="I45" s="222"/>
      <c r="J45" s="222"/>
    </row>
    <row r="46" spans="1:10" ht="29.25" customHeight="1">
      <c r="A46" s="12"/>
      <c r="B46" s="40" t="s">
        <v>39</v>
      </c>
      <c r="C46" s="222" t="s">
        <v>108</v>
      </c>
      <c r="D46" s="222"/>
      <c r="E46" s="222"/>
      <c r="F46" s="222"/>
      <c r="G46" s="222"/>
      <c r="H46" s="222"/>
      <c r="I46" s="222"/>
      <c r="J46" s="222"/>
    </row>
    <row r="47" spans="1:10" ht="13">
      <c r="A47" s="12"/>
      <c r="B47" s="40"/>
      <c r="C47" s="40"/>
      <c r="D47" s="40"/>
      <c r="E47" s="40"/>
      <c r="F47" s="40"/>
      <c r="G47" s="40"/>
      <c r="H47" s="40"/>
      <c r="I47" s="40"/>
      <c r="J47" s="40"/>
    </row>
    <row r="48" spans="1:10" ht="13">
      <c r="A48" s="218" t="s">
        <v>54</v>
      </c>
      <c r="B48" s="218"/>
      <c r="C48" s="218"/>
      <c r="D48" s="218"/>
      <c r="E48" s="218"/>
      <c r="F48" s="218"/>
      <c r="G48" s="218"/>
      <c r="H48" s="218"/>
      <c r="I48" s="218"/>
      <c r="J48" s="218"/>
    </row>
    <row r="49" spans="1:10" ht="13">
      <c r="A49" s="12"/>
      <c r="B49" s="40"/>
      <c r="C49" s="40"/>
      <c r="D49" s="40"/>
      <c r="E49" s="40"/>
      <c r="F49" s="40"/>
      <c r="G49" s="40"/>
      <c r="H49" s="40"/>
      <c r="I49" s="40"/>
      <c r="J49" s="40"/>
    </row>
    <row r="50" spans="1:10" ht="68.25" customHeight="1">
      <c r="A50" s="221" t="s">
        <v>109</v>
      </c>
      <c r="B50" s="221"/>
      <c r="C50" s="221"/>
      <c r="D50" s="221"/>
      <c r="E50" s="221"/>
      <c r="F50" s="221"/>
      <c r="G50" s="221"/>
      <c r="H50" s="221"/>
      <c r="I50" s="221"/>
      <c r="J50" s="221"/>
    </row>
    <row r="51" spans="1:10" ht="13">
      <c r="A51" s="12"/>
      <c r="B51" s="40"/>
      <c r="C51" s="40"/>
      <c r="D51" s="40"/>
      <c r="E51" s="40"/>
      <c r="F51" s="40"/>
      <c r="G51" s="40"/>
      <c r="H51" s="40"/>
      <c r="I51" s="40"/>
      <c r="J51" s="40"/>
    </row>
    <row r="52" spans="1:10" ht="13">
      <c r="A52" s="85" t="s">
        <v>76</v>
      </c>
      <c r="B52" s="40"/>
      <c r="C52" s="40"/>
      <c r="D52" s="40"/>
      <c r="E52" s="40"/>
      <c r="F52" s="40"/>
      <c r="G52" s="40"/>
      <c r="H52" s="40"/>
      <c r="I52" s="40"/>
      <c r="J52" s="40"/>
    </row>
    <row r="53" spans="1:10" ht="46.9" customHeight="1">
      <c r="A53" s="11">
        <v>12</v>
      </c>
      <c r="B53" s="210" t="s">
        <v>110</v>
      </c>
      <c r="C53" s="204"/>
      <c r="D53" s="204"/>
      <c r="E53" s="204"/>
      <c r="F53" s="204"/>
      <c r="G53" s="204"/>
      <c r="H53" s="204"/>
      <c r="I53" s="204"/>
      <c r="J53" s="204"/>
    </row>
    <row r="54" spans="1:10" ht="73.900000000000006" customHeight="1">
      <c r="A54" s="86">
        <v>13</v>
      </c>
      <c r="B54" s="210" t="s">
        <v>111</v>
      </c>
      <c r="C54" s="210"/>
      <c r="D54" s="210"/>
      <c r="E54" s="210"/>
      <c r="F54" s="210"/>
      <c r="G54" s="210"/>
      <c r="H54" s="210"/>
      <c r="I54" s="210"/>
      <c r="J54" s="210"/>
    </row>
    <row r="55" spans="1:10" ht="46.15" customHeight="1">
      <c r="A55" s="11">
        <v>14</v>
      </c>
      <c r="B55" s="210" t="s">
        <v>112</v>
      </c>
      <c r="C55" s="210"/>
      <c r="D55" s="210"/>
      <c r="E55" s="210"/>
      <c r="F55" s="210"/>
      <c r="G55" s="210"/>
      <c r="H55" s="210"/>
      <c r="I55" s="210"/>
      <c r="J55" s="210"/>
    </row>
    <row r="56" spans="1:10">
      <c r="A56" s="226" t="s">
        <v>77</v>
      </c>
      <c r="B56" s="226"/>
      <c r="C56" s="227"/>
      <c r="D56" s="58"/>
      <c r="E56" s="58"/>
      <c r="F56" s="58"/>
      <c r="G56" s="58"/>
      <c r="H56" s="58"/>
      <c r="I56" s="58"/>
      <c r="J56" s="58"/>
    </row>
    <row r="57" spans="1:10" ht="29.25" customHeight="1">
      <c r="A57" s="11">
        <v>15</v>
      </c>
      <c r="B57" s="204" t="s">
        <v>133</v>
      </c>
      <c r="C57" s="204"/>
      <c r="D57" s="204"/>
      <c r="E57" s="204"/>
      <c r="F57" s="204"/>
      <c r="G57" s="204"/>
      <c r="H57" s="204"/>
      <c r="I57" s="204"/>
      <c r="J57" s="204"/>
    </row>
    <row r="58" spans="1:10">
      <c r="A58" s="11" t="s">
        <v>18</v>
      </c>
      <c r="B58" s="225" t="s">
        <v>20</v>
      </c>
      <c r="C58" s="225"/>
      <c r="D58" s="225"/>
      <c r="E58" s="225"/>
      <c r="F58" s="225"/>
      <c r="G58" s="225"/>
      <c r="H58" s="225"/>
      <c r="I58" s="225"/>
      <c r="J58" s="225"/>
    </row>
    <row r="59" spans="1:10">
      <c r="A59" s="11"/>
      <c r="B59" s="225" t="s">
        <v>21</v>
      </c>
      <c r="C59" s="225"/>
      <c r="D59" s="225"/>
      <c r="E59" s="225"/>
      <c r="F59" s="225"/>
      <c r="G59" s="225"/>
      <c r="H59" s="225"/>
      <c r="I59" s="225"/>
      <c r="J59" s="225"/>
    </row>
    <row r="60" spans="1:10" ht="29.25" customHeight="1">
      <c r="A60" s="11">
        <v>16</v>
      </c>
      <c r="B60" s="204" t="s">
        <v>134</v>
      </c>
      <c r="C60" s="204"/>
      <c r="D60" s="204"/>
      <c r="E60" s="204"/>
      <c r="F60" s="204"/>
      <c r="G60" s="204"/>
      <c r="H60" s="204"/>
      <c r="I60" s="204"/>
      <c r="J60" s="204"/>
    </row>
    <row r="61" spans="1:10">
      <c r="A61" s="223" t="s">
        <v>78</v>
      </c>
      <c r="B61" s="224"/>
      <c r="C61" s="224"/>
      <c r="D61" s="224"/>
      <c r="E61" s="224"/>
      <c r="F61" s="14"/>
      <c r="G61" s="14"/>
      <c r="H61" s="14"/>
      <c r="I61" s="14"/>
      <c r="J61" s="14"/>
    </row>
    <row r="62" spans="1:10" ht="39.75" customHeight="1">
      <c r="A62" s="11">
        <v>17</v>
      </c>
      <c r="B62" s="204" t="s">
        <v>135</v>
      </c>
      <c r="C62" s="204"/>
      <c r="D62" s="204"/>
      <c r="E62" s="204"/>
      <c r="F62" s="204"/>
      <c r="G62" s="204"/>
      <c r="H62" s="204"/>
      <c r="I62" s="204"/>
      <c r="J62" s="204"/>
    </row>
    <row r="63" spans="1:10">
      <c r="A63" s="11"/>
      <c r="B63" s="225" t="s">
        <v>38</v>
      </c>
      <c r="C63" s="225"/>
      <c r="D63" s="225"/>
      <c r="E63" s="225"/>
      <c r="F63" s="225"/>
      <c r="G63" s="225"/>
      <c r="H63" s="225"/>
      <c r="I63" s="225"/>
      <c r="J63" s="225"/>
    </row>
    <row r="64" spans="1:10">
      <c r="A64" s="11"/>
      <c r="B64" s="34" t="s">
        <v>39</v>
      </c>
      <c r="C64" s="225" t="s">
        <v>86</v>
      </c>
      <c r="D64" s="225"/>
      <c r="E64" s="225"/>
      <c r="F64" s="225"/>
      <c r="G64" s="225"/>
      <c r="H64" s="225"/>
      <c r="I64" s="225"/>
      <c r="J64" s="225"/>
    </row>
    <row r="65" spans="1:10" ht="28.5" customHeight="1">
      <c r="A65" s="11"/>
      <c r="B65" s="34" t="s">
        <v>39</v>
      </c>
      <c r="C65" s="225" t="s">
        <v>1</v>
      </c>
      <c r="D65" s="225"/>
      <c r="E65" s="225"/>
      <c r="F65" s="225"/>
      <c r="G65" s="225"/>
      <c r="H65" s="225"/>
      <c r="I65" s="225"/>
      <c r="J65" s="225"/>
    </row>
    <row r="66" spans="1:10" ht="27" customHeight="1">
      <c r="A66" s="11"/>
      <c r="B66" s="34" t="s">
        <v>39</v>
      </c>
      <c r="C66" s="225" t="s">
        <v>55</v>
      </c>
      <c r="D66" s="225"/>
      <c r="E66" s="225"/>
      <c r="F66" s="225"/>
      <c r="G66" s="225"/>
      <c r="H66" s="225"/>
      <c r="I66" s="225"/>
      <c r="J66" s="225"/>
    </row>
    <row r="67" spans="1:10">
      <c r="A67" s="11"/>
      <c r="B67" s="34" t="s">
        <v>39</v>
      </c>
      <c r="C67" s="230" t="s">
        <v>56</v>
      </c>
      <c r="D67" s="230"/>
      <c r="E67" s="230"/>
      <c r="F67" s="230"/>
      <c r="G67" s="230"/>
      <c r="H67" s="230"/>
      <c r="I67" s="230"/>
      <c r="J67" s="230"/>
    </row>
    <row r="68" spans="1:10">
      <c r="A68" s="226" t="s">
        <v>79</v>
      </c>
      <c r="B68" s="228"/>
      <c r="C68" s="228"/>
      <c r="D68" s="228"/>
      <c r="E68" s="59"/>
      <c r="F68" s="59"/>
      <c r="G68" s="59"/>
      <c r="H68" s="59"/>
      <c r="I68" s="59"/>
      <c r="J68" s="59"/>
    </row>
    <row r="69" spans="1:10" ht="43.15" customHeight="1">
      <c r="A69" s="11">
        <v>18</v>
      </c>
      <c r="B69" s="204" t="s">
        <v>136</v>
      </c>
      <c r="C69" s="204"/>
      <c r="D69" s="204"/>
      <c r="E69" s="204"/>
      <c r="F69" s="204"/>
      <c r="G69" s="204"/>
      <c r="H69" s="204"/>
      <c r="I69" s="204"/>
      <c r="J69" s="204"/>
    </row>
    <row r="70" spans="1:10">
      <c r="A70" s="229" t="s">
        <v>80</v>
      </c>
      <c r="B70" s="229"/>
      <c r="C70" s="229"/>
      <c r="D70" s="229"/>
      <c r="E70" s="14"/>
      <c r="F70" s="14"/>
      <c r="G70" s="14"/>
      <c r="H70" s="14"/>
      <c r="I70" s="14"/>
      <c r="J70" s="14"/>
    </row>
    <row r="71" spans="1:10" ht="30" customHeight="1">
      <c r="A71" s="11">
        <v>19</v>
      </c>
      <c r="B71" s="204" t="s">
        <v>137</v>
      </c>
      <c r="C71" s="204"/>
      <c r="D71" s="204"/>
      <c r="E71" s="204"/>
      <c r="F71" s="204"/>
      <c r="G71" s="204"/>
      <c r="H71" s="204"/>
      <c r="I71" s="204"/>
      <c r="J71" s="204"/>
    </row>
    <row r="72" spans="1:10">
      <c r="A72" s="11"/>
      <c r="B72" s="14"/>
      <c r="C72" s="14"/>
      <c r="D72" s="14"/>
      <c r="E72" s="14"/>
      <c r="F72" s="14"/>
      <c r="G72" s="14"/>
      <c r="H72" s="14"/>
      <c r="I72" s="14"/>
      <c r="J72" s="14"/>
    </row>
    <row r="73" spans="1:10" ht="15.5">
      <c r="A73" s="231" t="s">
        <v>17</v>
      </c>
      <c r="B73" s="232"/>
      <c r="C73" s="232"/>
      <c r="D73" s="232"/>
      <c r="E73" s="232"/>
      <c r="F73" s="232"/>
      <c r="G73" s="232"/>
      <c r="H73" s="232"/>
      <c r="I73" s="232"/>
      <c r="J73" s="232"/>
    </row>
    <row r="74" spans="1:10">
      <c r="A74" s="11"/>
      <c r="B74" s="14"/>
      <c r="C74" s="14"/>
      <c r="D74" s="14"/>
      <c r="E74" s="14"/>
      <c r="F74" s="14"/>
      <c r="G74" s="14"/>
      <c r="H74" s="14"/>
      <c r="I74" s="14"/>
      <c r="J74" s="14"/>
    </row>
    <row r="75" spans="1:10" ht="44.25" customHeight="1">
      <c r="A75" s="221" t="s">
        <v>98</v>
      </c>
      <c r="B75" s="233"/>
      <c r="C75" s="233"/>
      <c r="D75" s="233"/>
      <c r="E75" s="233"/>
      <c r="F75" s="233"/>
      <c r="G75" s="233"/>
      <c r="H75" s="233"/>
      <c r="I75" s="233"/>
      <c r="J75" s="233"/>
    </row>
    <row r="76" spans="1:10" ht="5.25" customHeight="1">
      <c r="A76" s="60"/>
      <c r="B76" s="61"/>
      <c r="C76" s="61"/>
      <c r="D76" s="61"/>
      <c r="E76" s="61"/>
      <c r="F76" s="61"/>
      <c r="G76" s="61"/>
      <c r="H76" s="61"/>
      <c r="I76" s="61"/>
      <c r="J76" s="61"/>
    </row>
    <row r="77" spans="1:10" ht="33.75" customHeight="1">
      <c r="A77" s="219" t="s">
        <v>88</v>
      </c>
      <c r="B77" s="219"/>
      <c r="C77" s="219"/>
      <c r="D77" s="219"/>
      <c r="E77" s="224"/>
      <c r="F77" s="224"/>
      <c r="G77" s="224"/>
      <c r="H77" s="224"/>
      <c r="I77" s="224"/>
      <c r="J77" s="224"/>
    </row>
    <row r="78" spans="1:10">
      <c r="A78" s="11"/>
      <c r="B78" s="14"/>
      <c r="C78" s="14"/>
      <c r="D78" s="14"/>
      <c r="E78" s="14"/>
      <c r="F78" s="14"/>
      <c r="G78" s="14"/>
      <c r="H78" s="14"/>
      <c r="I78" s="14"/>
      <c r="J78" s="14"/>
    </row>
    <row r="79" spans="1:10" ht="27.75" customHeight="1">
      <c r="A79" s="11">
        <v>20</v>
      </c>
      <c r="B79" s="204" t="s">
        <v>81</v>
      </c>
      <c r="C79" s="204"/>
      <c r="D79" s="204"/>
      <c r="E79" s="204"/>
      <c r="F79" s="204"/>
      <c r="G79" s="204"/>
      <c r="H79" s="204"/>
      <c r="I79" s="204"/>
      <c r="J79" s="204"/>
    </row>
    <row r="80" spans="1:10" ht="29.25" customHeight="1">
      <c r="A80" s="11">
        <v>21</v>
      </c>
      <c r="B80" s="204" t="s">
        <v>82</v>
      </c>
      <c r="C80" s="204"/>
      <c r="D80" s="204"/>
      <c r="E80" s="204"/>
      <c r="F80" s="204"/>
      <c r="G80" s="204"/>
      <c r="H80" s="204"/>
      <c r="I80" s="204"/>
      <c r="J80" s="204"/>
    </row>
    <row r="81" spans="1:10" ht="29.25" customHeight="1">
      <c r="A81" s="11">
        <v>22</v>
      </c>
      <c r="B81" s="204" t="s">
        <v>83</v>
      </c>
      <c r="C81" s="204"/>
      <c r="D81" s="204"/>
      <c r="E81" s="204"/>
      <c r="F81" s="204"/>
      <c r="G81" s="204"/>
      <c r="H81" s="204"/>
      <c r="I81" s="204"/>
      <c r="J81" s="204"/>
    </row>
    <row r="82" spans="1:10">
      <c r="A82" s="11"/>
      <c r="B82" s="14"/>
      <c r="C82" s="14"/>
      <c r="D82" s="14"/>
      <c r="E82" s="14"/>
      <c r="F82" s="14"/>
      <c r="G82" s="14"/>
      <c r="H82" s="14"/>
      <c r="I82" s="14"/>
      <c r="J82" s="14"/>
    </row>
    <row r="83" spans="1:10" ht="33" customHeight="1">
      <c r="A83" s="237" t="s">
        <v>20</v>
      </c>
      <c r="B83" s="237"/>
      <c r="C83" s="14"/>
      <c r="D83" s="14"/>
      <c r="E83" s="14"/>
      <c r="F83" s="14"/>
      <c r="G83" s="14"/>
      <c r="H83" s="14"/>
      <c r="I83" s="14"/>
      <c r="J83" s="14"/>
    </row>
    <row r="84" spans="1:10">
      <c r="A84" s="11"/>
      <c r="B84" s="14"/>
      <c r="C84" s="14"/>
      <c r="D84" s="14"/>
      <c r="E84" s="14"/>
      <c r="F84" s="14"/>
      <c r="G84" s="14"/>
      <c r="H84" s="14"/>
      <c r="I84" s="14"/>
      <c r="J84" s="14"/>
    </row>
    <row r="85" spans="1:10" ht="68.25" customHeight="1">
      <c r="A85" s="205" t="s">
        <v>94</v>
      </c>
      <c r="B85" s="236"/>
      <c r="C85" s="236"/>
      <c r="D85" s="236"/>
      <c r="E85" s="236"/>
      <c r="F85" s="236"/>
      <c r="G85" s="236"/>
      <c r="H85" s="236"/>
      <c r="I85" s="236"/>
      <c r="J85" s="236"/>
    </row>
    <row r="87" spans="1:10" ht="20">
      <c r="A87" s="87" t="s">
        <v>97</v>
      </c>
      <c r="B87" s="87"/>
      <c r="C87" s="87"/>
    </row>
    <row r="88" spans="1:10" ht="15.5">
      <c r="A88" s="234" t="s">
        <v>145</v>
      </c>
      <c r="B88" s="235"/>
      <c r="C88" s="235"/>
      <c r="D88" s="235"/>
    </row>
  </sheetData>
  <mergeCells count="54">
    <mergeCell ref="A73:J73"/>
    <mergeCell ref="A75:J75"/>
    <mergeCell ref="A77:J77"/>
    <mergeCell ref="B79:J79"/>
    <mergeCell ref="A88:D88"/>
    <mergeCell ref="B80:J80"/>
    <mergeCell ref="B81:J81"/>
    <mergeCell ref="A85:J85"/>
    <mergeCell ref="A83:B83"/>
    <mergeCell ref="A68:D68"/>
    <mergeCell ref="B69:J69"/>
    <mergeCell ref="A70:D70"/>
    <mergeCell ref="B71:J71"/>
    <mergeCell ref="C64:J64"/>
    <mergeCell ref="C65:J65"/>
    <mergeCell ref="C66:J66"/>
    <mergeCell ref="C67:J67"/>
    <mergeCell ref="B60:J60"/>
    <mergeCell ref="A61:E61"/>
    <mergeCell ref="B62:J62"/>
    <mergeCell ref="B63:J63"/>
    <mergeCell ref="A56:C56"/>
    <mergeCell ref="B57:J57"/>
    <mergeCell ref="B58:J58"/>
    <mergeCell ref="B59:J59"/>
    <mergeCell ref="A50:J50"/>
    <mergeCell ref="B53:J53"/>
    <mergeCell ref="B54:J54"/>
    <mergeCell ref="B55:J55"/>
    <mergeCell ref="B44:J44"/>
    <mergeCell ref="C45:J45"/>
    <mergeCell ref="C46:J46"/>
    <mergeCell ref="A48:J48"/>
    <mergeCell ref="B38:J38"/>
    <mergeCell ref="B39:J39"/>
    <mergeCell ref="A41:J41"/>
    <mergeCell ref="B43:J43"/>
    <mergeCell ref="A32:J32"/>
    <mergeCell ref="A34:J34"/>
    <mergeCell ref="B36:J36"/>
    <mergeCell ref="B37:J37"/>
    <mergeCell ref="B25:J25"/>
    <mergeCell ref="B26:J26"/>
    <mergeCell ref="A30:J30"/>
    <mergeCell ref="A3:F5"/>
    <mergeCell ref="A18:A19"/>
    <mergeCell ref="B18:J19"/>
    <mergeCell ref="A11:J11"/>
    <mergeCell ref="A12:J12"/>
    <mergeCell ref="A14:J14"/>
    <mergeCell ref="A7:J7"/>
    <mergeCell ref="A8:J8"/>
    <mergeCell ref="A9:J9"/>
    <mergeCell ref="B24:J24"/>
  </mergeCells>
  <phoneticPr fontId="44" type="noConversion"/>
  <pageMargins left="0.75" right="0.75" top="1" bottom="1" header="0.5" footer="0.5"/>
  <pageSetup orientation="portrait"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7:O79"/>
  <sheetViews>
    <sheetView topLeftCell="A7" zoomScale="91" zoomScaleNormal="91" workbookViewId="0">
      <selection activeCell="C46" sqref="C46"/>
    </sheetView>
  </sheetViews>
  <sheetFormatPr defaultRowHeight="12.5"/>
  <cols>
    <col min="1" max="1" width="12.26953125" customWidth="1"/>
    <col min="2" max="2" width="50.26953125" customWidth="1"/>
    <col min="3" max="3" width="10.54296875" customWidth="1"/>
    <col min="4" max="4" width="22.81640625" customWidth="1"/>
    <col min="5" max="5" width="12.1796875" hidden="1" customWidth="1"/>
    <col min="6" max="6" width="21.26953125" hidden="1" customWidth="1"/>
    <col min="7" max="7" width="17.54296875" hidden="1" customWidth="1"/>
    <col min="8" max="8" width="14.81640625" hidden="1" customWidth="1"/>
    <col min="9" max="9" width="13.26953125" hidden="1" customWidth="1"/>
    <col min="10" max="10" width="12.81640625" hidden="1" customWidth="1"/>
    <col min="11" max="11" width="13.26953125" hidden="1" customWidth="1"/>
    <col min="12" max="12" width="16.7265625" hidden="1" customWidth="1"/>
    <col min="13" max="13" width="16" hidden="1" customWidth="1"/>
    <col min="14" max="14" width="3.453125" hidden="1" customWidth="1"/>
    <col min="15" max="17" width="8.81640625" customWidth="1"/>
  </cols>
  <sheetData>
    <row r="7" spans="1:7" ht="17.25" customHeight="1">
      <c r="A7" s="238" t="s">
        <v>140</v>
      </c>
      <c r="B7" s="239"/>
      <c r="C7" s="239"/>
      <c r="D7" s="239"/>
      <c r="E7" s="27"/>
      <c r="F7" s="23"/>
      <c r="G7" s="23"/>
    </row>
    <row r="8" spans="1:7" ht="5.25" customHeight="1">
      <c r="A8" s="26"/>
      <c r="B8" s="27"/>
      <c r="C8" s="27"/>
      <c r="D8" s="27"/>
      <c r="E8" s="27"/>
      <c r="F8" s="23"/>
      <c r="G8" s="23"/>
    </row>
    <row r="9" spans="1:7" ht="15.75" customHeight="1">
      <c r="A9" s="240" t="s">
        <v>89</v>
      </c>
      <c r="B9" s="241"/>
      <c r="C9" s="241"/>
      <c r="D9" s="241"/>
      <c r="E9" s="27"/>
      <c r="F9" s="24"/>
      <c r="G9" s="24"/>
    </row>
    <row r="10" spans="1:7" ht="6.75" customHeight="1"/>
    <row r="11" spans="1:7" ht="14.25" customHeight="1">
      <c r="A11" s="253" t="s">
        <v>31</v>
      </c>
      <c r="B11" s="253"/>
      <c r="C11" s="253"/>
      <c r="D11" s="253"/>
      <c r="E11" s="113"/>
    </row>
    <row r="12" spans="1:7" ht="15.75" customHeight="1">
      <c r="A12" s="254" t="s">
        <v>32</v>
      </c>
      <c r="B12" s="254"/>
      <c r="C12" s="254"/>
      <c r="D12" s="254"/>
      <c r="E12" s="114"/>
    </row>
    <row r="13" spans="1:7" ht="6.75" customHeight="1"/>
    <row r="14" spans="1:7" ht="19.5" customHeight="1">
      <c r="B14" s="263" t="s">
        <v>139</v>
      </c>
      <c r="C14" s="264"/>
      <c r="D14" s="264"/>
      <c r="E14" s="46"/>
    </row>
    <row r="15" spans="1:7" ht="6.75" customHeight="1"/>
    <row r="16" spans="1:7" ht="16.5" customHeight="1">
      <c r="A16" s="242" t="s">
        <v>115</v>
      </c>
      <c r="B16" s="243"/>
      <c r="C16" s="243"/>
      <c r="D16" s="243"/>
      <c r="E16" s="112"/>
    </row>
    <row r="17" spans="1:11" ht="8.25" customHeight="1"/>
    <row r="18" spans="1:11" ht="12.75" customHeight="1">
      <c r="A18" s="193" t="s">
        <v>45</v>
      </c>
      <c r="B18" s="193"/>
      <c r="C18" s="193"/>
      <c r="D18" s="193"/>
      <c r="E18" s="42"/>
    </row>
    <row r="19" spans="1:11" ht="6.75" customHeight="1"/>
    <row r="20" spans="1:11" ht="15" customHeight="1">
      <c r="A20" s="45" t="s">
        <v>25</v>
      </c>
      <c r="B20" s="100"/>
      <c r="D20" s="1" t="s">
        <v>2</v>
      </c>
      <c r="E20" s="1"/>
    </row>
    <row r="21" spans="1:11" ht="15" customHeight="1">
      <c r="A21" s="45" t="s">
        <v>26</v>
      </c>
      <c r="B21" s="101"/>
      <c r="D21" s="115"/>
      <c r="E21" s="127"/>
    </row>
    <row r="22" spans="1:11" ht="15" customHeight="1">
      <c r="A22" s="45" t="s">
        <v>33</v>
      </c>
      <c r="B22" s="101"/>
    </row>
    <row r="23" spans="1:11" ht="15" customHeight="1">
      <c r="A23" s="45" t="s">
        <v>27</v>
      </c>
      <c r="B23" s="101"/>
    </row>
    <row r="24" spans="1:11" ht="7.5" customHeight="1">
      <c r="A24" s="45"/>
      <c r="B24" s="46"/>
    </row>
    <row r="25" spans="1:11" ht="24" customHeight="1">
      <c r="A25" s="244" t="s">
        <v>92</v>
      </c>
      <c r="B25" s="245"/>
      <c r="C25" s="47" t="s">
        <v>18</v>
      </c>
      <c r="D25" s="116">
        <v>1</v>
      </c>
      <c r="E25" s="128"/>
      <c r="F25" t="s">
        <v>29</v>
      </c>
    </row>
    <row r="26" spans="1:11" ht="5.25" customHeight="1">
      <c r="A26" s="246"/>
      <c r="B26" s="247"/>
      <c r="F26" t="s">
        <v>30</v>
      </c>
    </row>
    <row r="27" spans="1:11" ht="3" customHeight="1">
      <c r="A27" s="248"/>
      <c r="B27" s="249"/>
    </row>
    <row r="28" spans="1:11" ht="6" customHeight="1">
      <c r="A28" s="42"/>
      <c r="B28" s="42"/>
      <c r="F28" t="s">
        <v>47</v>
      </c>
    </row>
    <row r="29" spans="1:11" ht="52.5" customHeight="1">
      <c r="A29" s="255" t="s">
        <v>53</v>
      </c>
      <c r="B29" s="256"/>
      <c r="C29" s="257">
        <v>1</v>
      </c>
      <c r="D29" s="258"/>
      <c r="E29" s="129"/>
      <c r="F29" t="s">
        <v>46</v>
      </c>
      <c r="J29" t="s">
        <v>18</v>
      </c>
      <c r="K29" t="s">
        <v>18</v>
      </c>
    </row>
    <row r="30" spans="1:11" ht="10.5" customHeight="1">
      <c r="A30" s="42"/>
      <c r="B30" s="42"/>
      <c r="D30" s="43"/>
      <c r="E30" s="43"/>
      <c r="F30" t="s">
        <v>48</v>
      </c>
    </row>
    <row r="31" spans="1:11" ht="9" customHeight="1">
      <c r="A31" s="42"/>
      <c r="B31" s="42"/>
      <c r="D31" s="43"/>
      <c r="E31" s="43"/>
      <c r="F31" t="s">
        <v>49</v>
      </c>
    </row>
    <row r="32" spans="1:11" ht="9" customHeight="1">
      <c r="A32" s="42"/>
      <c r="B32" s="42"/>
      <c r="D32" s="43"/>
      <c r="E32" s="43"/>
      <c r="F32" t="s">
        <v>18</v>
      </c>
    </row>
    <row r="33" spans="1:13" ht="6" customHeight="1">
      <c r="A33" s="42"/>
      <c r="B33" s="42"/>
    </row>
    <row r="34" spans="1:13" ht="15.5">
      <c r="A34" s="259" t="s">
        <v>116</v>
      </c>
      <c r="B34" s="260"/>
      <c r="C34" s="260"/>
      <c r="D34" s="130" t="s">
        <v>3</v>
      </c>
      <c r="E34" s="130"/>
    </row>
    <row r="35" spans="1:13" ht="6.75" customHeight="1">
      <c r="B35" s="2"/>
      <c r="C35" s="2"/>
      <c r="D35" t="s">
        <v>18</v>
      </c>
    </row>
    <row r="36" spans="1:13" ht="18" customHeight="1">
      <c r="A36" s="261" t="s">
        <v>117</v>
      </c>
      <c r="B36" s="262"/>
      <c r="C36" s="262"/>
      <c r="D36" s="143"/>
      <c r="E36" s="131"/>
      <c r="F36" s="13" t="s">
        <v>18</v>
      </c>
      <c r="G36" s="13"/>
    </row>
    <row r="37" spans="1:13" ht="18" customHeight="1">
      <c r="A37" s="250" t="str">
        <f>IF(D25=1,"Basic salary (pensionable)","")</f>
        <v>Basic salary (pensionable)</v>
      </c>
      <c r="B37" s="251"/>
      <c r="C37" s="252"/>
      <c r="D37" s="144">
        <f>IF(D25=1,IF(C29=1,D36*0.75,IF(D25=1,IF(C29=2,D36*0.7,IF(D25=1,IF(C29=3,D36*0.76,IF(D25=1,IF(C29=4,D36*0.7,1))))))),0)</f>
        <v>0</v>
      </c>
      <c r="E37" s="132"/>
      <c r="F37" s="50" t="s">
        <v>18</v>
      </c>
      <c r="G37" s="54" t="s">
        <v>18</v>
      </c>
      <c r="H37" s="51" t="s">
        <v>18</v>
      </c>
    </row>
    <row r="38" spans="1:13" ht="18" customHeight="1">
      <c r="A38" s="274" t="str">
        <f>IF(D25=1,"Employer's contribution to GEPF","")</f>
        <v>Employer's contribution to GEPF</v>
      </c>
      <c r="B38" s="275"/>
      <c r="C38" s="276"/>
      <c r="D38" s="145">
        <f>H38</f>
        <v>0</v>
      </c>
      <c r="E38" s="133"/>
      <c r="G38" s="52">
        <f>IF(D25=1,D37*0.13,0)</f>
        <v>0</v>
      </c>
      <c r="H38" s="57">
        <f>ROUND(G38,2)</f>
        <v>0</v>
      </c>
    </row>
    <row r="39" spans="1:13" ht="18" customHeight="1" thickBot="1">
      <c r="A39" s="279" t="str">
        <f>IF(D25=1,"Flexible portion of package","TCE package")</f>
        <v>Flexible portion of package</v>
      </c>
      <c r="B39" s="280"/>
      <c r="C39" s="280"/>
      <c r="D39" s="146">
        <f>D36-(D37+D38)</f>
        <v>0</v>
      </c>
      <c r="E39" s="133"/>
      <c r="G39" s="53"/>
      <c r="H39" s="51"/>
      <c r="I39" s="44" t="s">
        <v>18</v>
      </c>
    </row>
    <row r="40" spans="1:13">
      <c r="B40" s="2"/>
      <c r="C40" s="2"/>
      <c r="D40" s="142"/>
      <c r="E40" s="89"/>
    </row>
    <row r="41" spans="1:13" ht="15.5">
      <c r="A41" s="259" t="str">
        <f>IF(D25=1,"Composition of flexible portion","Composition of TCE package")</f>
        <v>Composition of flexible portion</v>
      </c>
      <c r="B41" s="260"/>
      <c r="C41" s="260"/>
      <c r="D41" s="134" t="s">
        <v>3</v>
      </c>
      <c r="E41" s="134"/>
    </row>
    <row r="42" spans="1:13" ht="5.25" customHeight="1">
      <c r="B42" s="48"/>
      <c r="C42" s="48"/>
      <c r="D42" s="15"/>
      <c r="E42" s="15"/>
    </row>
    <row r="43" spans="1:13" ht="13">
      <c r="A43" s="281" t="s">
        <v>50</v>
      </c>
      <c r="B43" s="282"/>
      <c r="C43" s="48"/>
      <c r="D43" s="118"/>
      <c r="E43" s="135"/>
    </row>
    <row r="44" spans="1:13" ht="13">
      <c r="A44" s="277" t="s">
        <v>51</v>
      </c>
      <c r="B44" s="278"/>
      <c r="C44" s="117" t="str">
        <f>IF(D43&lt;0,"ERROR","OK")</f>
        <v>OK</v>
      </c>
      <c r="D44" s="118"/>
      <c r="E44" s="135"/>
      <c r="F44" s="44" t="s">
        <v>18</v>
      </c>
    </row>
    <row r="45" spans="1:13" ht="10.5" customHeight="1">
      <c r="C45" s="49"/>
      <c r="D45" s="89"/>
      <c r="E45" s="89"/>
    </row>
    <row r="46" spans="1:13" ht="22.9" customHeight="1">
      <c r="A46" s="268" t="s">
        <v>90</v>
      </c>
      <c r="B46" s="119" t="s">
        <v>100</v>
      </c>
      <c r="C46" s="102"/>
      <c r="D46" s="265">
        <f>IF(C47&gt;C46,C46,C47)</f>
        <v>0</v>
      </c>
      <c r="E46" s="136"/>
      <c r="F46">
        <f>IF(C47&gt;C46,C46,C47)</f>
        <v>0</v>
      </c>
      <c r="I46" t="s">
        <v>18</v>
      </c>
      <c r="J46" s="20"/>
      <c r="K46" s="20"/>
      <c r="L46" s="20"/>
      <c r="M46" s="20"/>
    </row>
    <row r="47" spans="1:13" ht="77.5" customHeight="1">
      <c r="A47" s="269"/>
      <c r="B47" s="120" t="s">
        <v>101</v>
      </c>
      <c r="C47" s="103"/>
      <c r="D47" s="266"/>
      <c r="E47" s="136"/>
      <c r="J47" s="20"/>
      <c r="K47" s="20"/>
      <c r="L47" s="20"/>
      <c r="M47" s="20"/>
    </row>
    <row r="48" spans="1:13" ht="30.65" customHeight="1">
      <c r="A48" s="269"/>
      <c r="B48" s="291" t="s">
        <v>91</v>
      </c>
      <c r="C48" s="292"/>
      <c r="D48" s="266"/>
      <c r="E48" s="136"/>
      <c r="J48" s="20"/>
      <c r="K48" s="20"/>
      <c r="L48" s="20"/>
      <c r="M48" s="20"/>
    </row>
    <row r="49" spans="1:15" ht="27" customHeight="1" thickBot="1">
      <c r="A49" s="270"/>
      <c r="B49" s="293" t="s">
        <v>18</v>
      </c>
      <c r="C49" s="294"/>
      <c r="D49" s="267"/>
      <c r="E49" s="137"/>
      <c r="F49" s="88">
        <v>6</v>
      </c>
    </row>
    <row r="50" spans="1:15" ht="21" customHeight="1">
      <c r="A50" s="271" t="str">
        <f>IF(D25=1,"13th Cheque","13th Cheque (not applicable)")</f>
        <v>13th Cheque</v>
      </c>
      <c r="B50" s="272"/>
      <c r="C50" s="104">
        <v>1</v>
      </c>
      <c r="D50" s="124">
        <f>H50</f>
        <v>0</v>
      </c>
      <c r="E50" s="138"/>
      <c r="G50" s="55">
        <f>IF(C50=1,D37/12,0)</f>
        <v>0</v>
      </c>
      <c r="H50" s="56">
        <f>ROUND(G50,2)</f>
        <v>0</v>
      </c>
      <c r="J50" s="62" t="s">
        <v>63</v>
      </c>
      <c r="K50" s="63"/>
      <c r="L50" s="63"/>
      <c r="M50" s="63"/>
      <c r="N50" s="63"/>
    </row>
    <row r="51" spans="1:15" ht="21" customHeight="1">
      <c r="A51" s="271" t="s">
        <v>4</v>
      </c>
      <c r="B51" s="273"/>
      <c r="C51" s="123"/>
      <c r="D51" s="126">
        <f>ROUNDDOWN(F51/12,0)*12</f>
        <v>0</v>
      </c>
      <c r="E51" s="139"/>
      <c r="F51" s="44">
        <f>IF(C51&gt;(D36/4),D36/4,C51)</f>
        <v>0</v>
      </c>
      <c r="G51" s="44"/>
      <c r="H51" t="s">
        <v>18</v>
      </c>
      <c r="J51" s="64" t="s">
        <v>118</v>
      </c>
      <c r="N51" s="3"/>
      <c r="O51" s="64"/>
    </row>
    <row r="52" spans="1:15" ht="21" customHeight="1">
      <c r="A52" s="271" t="s">
        <v>5</v>
      </c>
      <c r="B52" s="273"/>
      <c r="C52" s="104"/>
      <c r="D52" s="121">
        <f>ROUND(C52/12,0)*12</f>
        <v>0</v>
      </c>
      <c r="E52" s="139"/>
      <c r="F52" s="18"/>
      <c r="G52" s="18"/>
      <c r="J52" s="147" t="s">
        <v>119</v>
      </c>
      <c r="N52" s="3"/>
    </row>
    <row r="53" spans="1:15" ht="21" customHeight="1">
      <c r="A53" s="271" t="s">
        <v>6</v>
      </c>
      <c r="B53" s="273"/>
      <c r="C53" s="2" t="s">
        <v>18</v>
      </c>
      <c r="D53" s="125"/>
      <c r="E53" s="140"/>
      <c r="F53" s="122"/>
      <c r="G53" s="122"/>
      <c r="H53" s="122"/>
      <c r="I53" s="122"/>
      <c r="J53" s="64" t="s">
        <v>120</v>
      </c>
      <c r="K53" s="122"/>
      <c r="L53" s="122"/>
      <c r="M53" s="122"/>
      <c r="N53" s="122"/>
    </row>
    <row r="54" spans="1:15" ht="7.5" customHeight="1" thickBot="1">
      <c r="B54" s="122"/>
      <c r="J54" s="64" t="s">
        <v>121</v>
      </c>
      <c r="N54" s="3"/>
    </row>
    <row r="55" spans="1:15" ht="12" customHeight="1">
      <c r="A55" s="286" t="s">
        <v>93</v>
      </c>
      <c r="B55" s="287"/>
      <c r="C55" s="283">
        <v>1</v>
      </c>
      <c r="D55" s="19"/>
      <c r="E55" s="19"/>
      <c r="J55" s="64" t="s">
        <v>122</v>
      </c>
      <c r="N55" s="3"/>
    </row>
    <row r="56" spans="1:15" ht="3.75" customHeight="1">
      <c r="A56" s="288"/>
      <c r="B56" s="287"/>
      <c r="C56" s="284"/>
      <c r="D56" s="19"/>
      <c r="E56" s="19"/>
      <c r="J56" s="64" t="s">
        <v>123</v>
      </c>
      <c r="N56" s="3"/>
    </row>
    <row r="57" spans="1:15" ht="12" customHeight="1">
      <c r="A57" s="289"/>
      <c r="B57" s="290"/>
      <c r="C57" s="285"/>
      <c r="D57" s="19"/>
      <c r="E57" s="19"/>
      <c r="J57" s="64" t="s">
        <v>124</v>
      </c>
      <c r="N57" s="3"/>
    </row>
    <row r="58" spans="1:15" ht="8.25" customHeight="1">
      <c r="C58" s="6"/>
      <c r="D58" s="19"/>
      <c r="E58" s="19"/>
      <c r="J58" s="64" t="s">
        <v>125</v>
      </c>
      <c r="N58" s="3"/>
    </row>
    <row r="59" spans="1:15" ht="13">
      <c r="A59" s="16" t="s">
        <v>35</v>
      </c>
      <c r="C59" s="6"/>
      <c r="D59" s="19"/>
      <c r="E59" s="19"/>
      <c r="J59" s="64" t="s">
        <v>126</v>
      </c>
      <c r="N59" s="3"/>
    </row>
    <row r="60" spans="1:15" ht="18" customHeight="1">
      <c r="A60" s="20" t="s">
        <v>52</v>
      </c>
      <c r="C60" s="6"/>
      <c r="D60" s="19"/>
      <c r="E60" s="19"/>
      <c r="J60" s="64" t="s">
        <v>127</v>
      </c>
      <c r="N60" s="3"/>
    </row>
    <row r="61" spans="1:15" ht="13.5" thickBot="1">
      <c r="C61" s="6"/>
      <c r="D61" s="6"/>
      <c r="E61" s="6"/>
      <c r="J61" s="64" t="s">
        <v>128</v>
      </c>
      <c r="K61" s="65"/>
      <c r="L61" s="65"/>
      <c r="M61" s="65"/>
      <c r="N61" s="66"/>
    </row>
    <row r="62" spans="1:15" ht="12.75" customHeight="1">
      <c r="B62" s="28"/>
      <c r="C62" s="5"/>
      <c r="D62" s="5"/>
      <c r="E62" s="5"/>
    </row>
    <row r="63" spans="1:15" ht="13">
      <c r="A63" s="7" t="s">
        <v>7</v>
      </c>
      <c r="C63" s="21"/>
      <c r="D63" s="22" t="s">
        <v>8</v>
      </c>
      <c r="E63" s="141"/>
    </row>
    <row r="64" spans="1:15">
      <c r="A64" s="5" t="s">
        <v>9</v>
      </c>
      <c r="C64" s="5"/>
      <c r="D64" s="5"/>
      <c r="E64" s="5"/>
    </row>
    <row r="65" spans="1:5" ht="12.75" customHeight="1">
      <c r="B65" s="5"/>
      <c r="C65" s="5"/>
      <c r="D65" s="5"/>
      <c r="E65" s="5"/>
    </row>
    <row r="66" spans="1:5">
      <c r="B66" s="28"/>
      <c r="C66" s="5"/>
      <c r="D66" s="5"/>
      <c r="E66" s="5"/>
    </row>
    <row r="67" spans="1:5" ht="13">
      <c r="A67" s="7" t="s">
        <v>22</v>
      </c>
      <c r="C67" s="21"/>
      <c r="D67" s="22" t="s">
        <v>8</v>
      </c>
      <c r="E67" s="141"/>
    </row>
    <row r="71" spans="1:5">
      <c r="B71" s="16"/>
    </row>
    <row r="72" spans="1:5">
      <c r="B72" s="17"/>
    </row>
    <row r="73" spans="1:5">
      <c r="B73" s="17"/>
    </row>
    <row r="74" spans="1:5">
      <c r="B74" s="17"/>
    </row>
    <row r="75" spans="1:5">
      <c r="B75" s="17"/>
    </row>
    <row r="76" spans="1:5">
      <c r="B76" s="17"/>
    </row>
    <row r="77" spans="1:5">
      <c r="B77" s="17"/>
    </row>
    <row r="78" spans="1:5">
      <c r="B78" s="17"/>
    </row>
    <row r="79" spans="1:5">
      <c r="B79" s="17"/>
    </row>
  </sheetData>
  <mergeCells count="28">
    <mergeCell ref="C55:C57"/>
    <mergeCell ref="A55:B57"/>
    <mergeCell ref="A53:B53"/>
    <mergeCell ref="B48:C48"/>
    <mergeCell ref="B49:C49"/>
    <mergeCell ref="A38:C38"/>
    <mergeCell ref="A44:B44"/>
    <mergeCell ref="A41:C41"/>
    <mergeCell ref="A39:C39"/>
    <mergeCell ref="A43:B43"/>
    <mergeCell ref="D46:D49"/>
    <mergeCell ref="A46:A49"/>
    <mergeCell ref="A50:B50"/>
    <mergeCell ref="A51:B51"/>
    <mergeCell ref="A52:B52"/>
    <mergeCell ref="A37:C37"/>
    <mergeCell ref="A11:D11"/>
    <mergeCell ref="A12:D12"/>
    <mergeCell ref="A29:B29"/>
    <mergeCell ref="C29:D29"/>
    <mergeCell ref="A34:C34"/>
    <mergeCell ref="A36:C36"/>
    <mergeCell ref="B14:D14"/>
    <mergeCell ref="A7:D7"/>
    <mergeCell ref="A9:D9"/>
    <mergeCell ref="A16:D16"/>
    <mergeCell ref="A25:B27"/>
    <mergeCell ref="A18:D18"/>
  </mergeCells>
  <phoneticPr fontId="0" type="noConversion"/>
  <pageMargins left="0.75" right="0.75" top="0.75" bottom="0.75" header="0.5" footer="0.5"/>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 r:id="rId4" name="Drop Down 22">
              <controlPr defaultSize="0" autoLine="0" autoPict="0">
                <anchor moveWithCells="1">
                  <from>
                    <xdr:col>2</xdr:col>
                    <xdr:colOff>76200</xdr:colOff>
                    <xdr:row>49</xdr:row>
                    <xdr:rowOff>38100</xdr:rowOff>
                  </from>
                  <to>
                    <xdr:col>2</xdr:col>
                    <xdr:colOff>742950</xdr:colOff>
                    <xdr:row>49</xdr:row>
                    <xdr:rowOff>285750</xdr:rowOff>
                  </to>
                </anchor>
              </controlPr>
            </control>
          </mc:Choice>
        </mc:AlternateContent>
        <mc:AlternateContent xmlns:mc="http://schemas.openxmlformats.org/markup-compatibility/2006">
          <mc:Choice Requires="x14">
            <control shapeId="1048" r:id="rId5" name="Drop Down 24">
              <controlPr defaultSize="0" autoLine="0" autoPict="0">
                <anchor moveWithCells="1">
                  <from>
                    <xdr:col>2</xdr:col>
                    <xdr:colOff>50800</xdr:colOff>
                    <xdr:row>54</xdr:row>
                    <xdr:rowOff>57150</xdr:rowOff>
                  </from>
                  <to>
                    <xdr:col>2</xdr:col>
                    <xdr:colOff>762000</xdr:colOff>
                    <xdr:row>56</xdr:row>
                    <xdr:rowOff>152400</xdr:rowOff>
                  </to>
                </anchor>
              </controlPr>
            </control>
          </mc:Choice>
        </mc:AlternateContent>
        <mc:AlternateContent xmlns:mc="http://schemas.openxmlformats.org/markup-compatibility/2006">
          <mc:Choice Requires="x14">
            <control shapeId="1056" r:id="rId6" name="Drop Down 32">
              <controlPr defaultSize="0" autoLine="0" autoPict="0">
                <anchor moveWithCells="1">
                  <from>
                    <xdr:col>2</xdr:col>
                    <xdr:colOff>107950</xdr:colOff>
                    <xdr:row>28</xdr:row>
                    <xdr:rowOff>203200</xdr:rowOff>
                  </from>
                  <to>
                    <xdr:col>14</xdr:col>
                    <xdr:colOff>57150</xdr:colOff>
                    <xdr:row>28</xdr:row>
                    <xdr:rowOff>666750</xdr:rowOff>
                  </to>
                </anchor>
              </controlPr>
            </control>
          </mc:Choice>
        </mc:AlternateContent>
        <mc:AlternateContent xmlns:mc="http://schemas.openxmlformats.org/markup-compatibility/2006">
          <mc:Choice Requires="x14">
            <control shapeId="1057" r:id="rId7" name="Drop Down 33">
              <controlPr defaultSize="0" autoLine="0" autoPict="0">
                <anchor moveWithCells="1">
                  <from>
                    <xdr:col>3</xdr:col>
                    <xdr:colOff>241300</xdr:colOff>
                    <xdr:row>24</xdr:row>
                    <xdr:rowOff>31750</xdr:rowOff>
                  </from>
                  <to>
                    <xdr:col>3</xdr:col>
                    <xdr:colOff>1428750</xdr:colOff>
                    <xdr:row>24</xdr:row>
                    <xdr:rowOff>355600</xdr:rowOff>
                  </to>
                </anchor>
              </controlPr>
            </control>
          </mc:Choice>
        </mc:AlternateContent>
        <mc:AlternateContent xmlns:mc="http://schemas.openxmlformats.org/markup-compatibility/2006">
          <mc:Choice Requires="x14">
            <control shapeId="1072" r:id="rId8" name="Drop Down 48">
              <controlPr defaultSize="0" autoLine="0" autoPict="0">
                <anchor moveWithCells="1">
                  <from>
                    <xdr:col>1</xdr:col>
                    <xdr:colOff>336550</xdr:colOff>
                    <xdr:row>48</xdr:row>
                    <xdr:rowOff>57150</xdr:rowOff>
                  </from>
                  <to>
                    <xdr:col>2</xdr:col>
                    <xdr:colOff>400050</xdr:colOff>
                    <xdr:row>48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topLeftCell="A92" zoomScale="96" zoomScaleNormal="96" workbookViewId="0">
      <selection activeCell="C39" sqref="C39"/>
    </sheetView>
  </sheetViews>
  <sheetFormatPr defaultRowHeight="12.5"/>
  <cols>
    <col min="1" max="1" width="2.54296875" customWidth="1"/>
    <col min="2" max="2" width="19.1796875" customWidth="1"/>
    <col min="3" max="3" width="45.1796875" customWidth="1"/>
    <col min="4" max="4" width="20.26953125" style="44" customWidth="1"/>
    <col min="5" max="5" width="13.453125" customWidth="1"/>
  </cols>
  <sheetData>
    <row r="1" spans="1:4" ht="56.25" customHeight="1"/>
    <row r="2" spans="1:4" ht="15.5">
      <c r="B2" s="191" t="s">
        <v>113</v>
      </c>
      <c r="C2" s="191"/>
      <c r="D2" s="191"/>
    </row>
    <row r="3" spans="1:4" ht="15.5">
      <c r="C3" s="47"/>
    </row>
    <row r="4" spans="1:4" ht="13.15" customHeight="1">
      <c r="B4" s="192" t="s">
        <v>139</v>
      </c>
      <c r="C4" s="192"/>
      <c r="D4" s="192"/>
    </row>
    <row r="5" spans="1:4">
      <c r="B5" s="192"/>
      <c r="C5" s="192"/>
      <c r="D5" s="192"/>
    </row>
    <row r="6" spans="1:4">
      <c r="B6" t="s">
        <v>18</v>
      </c>
      <c r="C6" s="67"/>
    </row>
    <row r="7" spans="1:4" ht="42.75" customHeight="1">
      <c r="A7" s="193" t="s">
        <v>132</v>
      </c>
      <c r="B7" s="193"/>
      <c r="C7" s="193"/>
      <c r="D7" s="193"/>
    </row>
    <row r="8" spans="1:4">
      <c r="C8" s="67"/>
    </row>
    <row r="9" spans="1:4" ht="15.5">
      <c r="A9" s="194" t="s">
        <v>23</v>
      </c>
      <c r="B9" s="194"/>
      <c r="C9" s="194"/>
      <c r="D9" s="194"/>
    </row>
    <row r="10" spans="1:4" ht="13" thickBot="1"/>
    <row r="11" spans="1:4" ht="13.5" thickBot="1">
      <c r="B11" s="195" t="s">
        <v>10</v>
      </c>
      <c r="C11" s="196"/>
      <c r="D11" s="153" t="s">
        <v>12</v>
      </c>
    </row>
    <row r="13" spans="1:4">
      <c r="B13" s="181" t="str">
        <f>IF('Structuring of package'!D25=1,"Basic salary","")</f>
        <v>Basic salary</v>
      </c>
      <c r="C13" s="181"/>
      <c r="D13" s="105">
        <f>'Structuring of package'!D37/12</f>
        <v>0</v>
      </c>
    </row>
    <row r="14" spans="1:4">
      <c r="B14" s="197" t="s">
        <v>4</v>
      </c>
      <c r="C14" s="197"/>
      <c r="D14" s="105">
        <f>'Structuring of package'!D51/12</f>
        <v>0</v>
      </c>
    </row>
    <row r="15" spans="1:4">
      <c r="B15" s="197" t="s">
        <v>5</v>
      </c>
      <c r="C15" s="197"/>
      <c r="D15" s="105">
        <f>'Structuring of package'!D52/12</f>
        <v>0</v>
      </c>
    </row>
    <row r="16" spans="1:4">
      <c r="B16" s="149" t="s">
        <v>6</v>
      </c>
      <c r="C16" s="149"/>
      <c r="D16" s="105">
        <f>'Structuring of package'!D53/12</f>
        <v>0</v>
      </c>
    </row>
    <row r="17" spans="2:5">
      <c r="B17" s="201" t="s">
        <v>130</v>
      </c>
      <c r="C17" s="107" t="s">
        <v>57</v>
      </c>
      <c r="D17" s="108">
        <v>0</v>
      </c>
    </row>
    <row r="18" spans="2:5">
      <c r="B18" s="202"/>
      <c r="C18" s="109" t="s">
        <v>18</v>
      </c>
      <c r="D18" s="108">
        <v>0</v>
      </c>
    </row>
    <row r="19" spans="2:5">
      <c r="B19" s="202"/>
      <c r="C19" s="109" t="s">
        <v>18</v>
      </c>
      <c r="D19" s="108">
        <v>0</v>
      </c>
    </row>
    <row r="20" spans="2:5">
      <c r="B20" s="203"/>
      <c r="C20" s="109" t="s">
        <v>18</v>
      </c>
      <c r="D20" s="108">
        <v>0</v>
      </c>
    </row>
    <row r="21" spans="2:5" ht="13" thickBot="1">
      <c r="B21" s="8"/>
      <c r="C21" s="8"/>
    </row>
    <row r="22" spans="2:5" ht="13.5" thickBot="1">
      <c r="B22" s="198" t="s">
        <v>28</v>
      </c>
      <c r="C22" s="198"/>
      <c r="D22" s="106">
        <f>SUM(D13:D20)</f>
        <v>0</v>
      </c>
    </row>
    <row r="23" spans="2:5" ht="13" thickBot="1"/>
    <row r="24" spans="2:5" ht="13.5" thickBot="1">
      <c r="B24" s="195" t="s">
        <v>11</v>
      </c>
      <c r="C24" s="196"/>
      <c r="D24" s="153" t="s">
        <v>12</v>
      </c>
    </row>
    <row r="25" spans="2:5" ht="13">
      <c r="B25" s="1"/>
      <c r="C25" s="1"/>
      <c r="D25" s="154"/>
    </row>
    <row r="26" spans="2:5" s="164" customFormat="1" ht="13.5" hidden="1" thickBot="1">
      <c r="B26" s="199" t="str">
        <f>IF(E26="y","Tax on the 13th Cheque is spread over the tax year","Tax on the 13th Cheque is deducted in full  in the month of payment")</f>
        <v>Tax on the 13th Cheque is deducted in full  in the month of payment</v>
      </c>
      <c r="C26" s="200"/>
      <c r="D26" s="200"/>
      <c r="E26" s="165">
        <f>'Structuring of package'!C55</f>
        <v>1</v>
      </c>
    </row>
    <row r="27" spans="2:5" s="164" customFormat="1" hidden="1">
      <c r="B27" s="199"/>
      <c r="C27" s="200"/>
      <c r="D27" s="200"/>
    </row>
    <row r="28" spans="2:5" s="164" customFormat="1" hidden="1">
      <c r="B28" s="199"/>
      <c r="C28" s="200"/>
      <c r="D28" s="200"/>
    </row>
    <row r="29" spans="2:5" s="164" customFormat="1" ht="13" hidden="1">
      <c r="B29" s="166"/>
      <c r="C29" s="167" t="s">
        <v>19</v>
      </c>
      <c r="D29" s="168">
        <f>IF(E26=1,'Structuring of package'!D50/12)</f>
        <v>0</v>
      </c>
    </row>
    <row r="30" spans="2:5" s="164" customFormat="1" hidden="1">
      <c r="D30" s="169"/>
    </row>
    <row r="31" spans="2:5" hidden="1">
      <c r="B31" s="181" t="s">
        <v>64</v>
      </c>
      <c r="C31" s="181"/>
      <c r="D31" s="105">
        <f>IF('Structuring of package'!F49&gt;1,('Structuring of package'!C46-'Structuring of package'!D46)/12,"")</f>
        <v>0</v>
      </c>
    </row>
    <row r="32" spans="2:5">
      <c r="B32" s="181" t="str">
        <f>IF('Structuring of package'!D25=1,"Pension (Employee's contribution)","")</f>
        <v>Pension (Employee's contribution)</v>
      </c>
      <c r="C32" s="181"/>
      <c r="D32" s="105">
        <f>+D13*0.075</f>
        <v>0</v>
      </c>
    </row>
    <row r="33" spans="1:4">
      <c r="B33" s="182" t="s">
        <v>65</v>
      </c>
      <c r="C33" s="181"/>
      <c r="D33" s="105">
        <f>D69</f>
        <v>-2999</v>
      </c>
    </row>
    <row r="34" spans="1:4">
      <c r="B34" s="188" t="s">
        <v>131</v>
      </c>
      <c r="C34" s="110" t="s">
        <v>58</v>
      </c>
      <c r="D34" s="108">
        <v>0</v>
      </c>
    </row>
    <row r="35" spans="1:4">
      <c r="B35" s="189"/>
      <c r="C35" s="111"/>
      <c r="D35" s="108">
        <v>0</v>
      </c>
    </row>
    <row r="36" spans="1:4">
      <c r="B36" s="189"/>
      <c r="C36" s="111"/>
      <c r="D36" s="108">
        <v>0</v>
      </c>
    </row>
    <row r="37" spans="1:4">
      <c r="B37" s="189"/>
      <c r="C37" s="111"/>
      <c r="D37" s="108">
        <v>0</v>
      </c>
    </row>
    <row r="38" spans="1:4">
      <c r="B38" s="189"/>
      <c r="C38" s="111"/>
      <c r="D38" s="108">
        <v>0</v>
      </c>
    </row>
    <row r="39" spans="1:4">
      <c r="B39" s="189"/>
      <c r="C39" s="111"/>
      <c r="D39" s="108">
        <v>0</v>
      </c>
    </row>
    <row r="40" spans="1:4">
      <c r="B40" s="189"/>
      <c r="C40" s="111"/>
      <c r="D40" s="108">
        <v>0</v>
      </c>
    </row>
    <row r="41" spans="1:4">
      <c r="B41" s="190"/>
      <c r="C41" s="111"/>
      <c r="D41" s="108">
        <v>0</v>
      </c>
    </row>
    <row r="42" spans="1:4" ht="13" thickBot="1"/>
    <row r="43" spans="1:4" ht="13.5" thickBot="1">
      <c r="C43" s="4" t="s">
        <v>13</v>
      </c>
      <c r="D43" s="106">
        <f>SUM(D31:D41)</f>
        <v>-2999</v>
      </c>
    </row>
    <row r="44" spans="1:4" ht="13" thickBot="1"/>
    <row r="45" spans="1:4" ht="16" thickBot="1">
      <c r="C45" s="9" t="s">
        <v>99</v>
      </c>
      <c r="D45" s="155">
        <f>+D22-D43</f>
        <v>2999</v>
      </c>
    </row>
    <row r="47" spans="1:4" ht="13" hidden="1" thickBot="1"/>
    <row r="48" spans="1:4" ht="16" hidden="1" thickBot="1">
      <c r="A48" s="183" t="s">
        <v>14</v>
      </c>
      <c r="B48" s="184"/>
      <c r="C48" s="184"/>
      <c r="D48" s="185"/>
    </row>
    <row r="49" spans="2:5" hidden="1">
      <c r="B49" s="68" t="s">
        <v>10</v>
      </c>
      <c r="C49" s="69"/>
    </row>
    <row r="50" spans="2:5" hidden="1">
      <c r="B50" s="171" t="s">
        <v>28</v>
      </c>
      <c r="C50" s="186"/>
      <c r="D50" s="70">
        <f>D22</f>
        <v>0</v>
      </c>
    </row>
    <row r="51" spans="2:5" hidden="1">
      <c r="B51" s="71" t="s">
        <v>66</v>
      </c>
      <c r="C51" s="72"/>
      <c r="D51" s="73">
        <f>'Structuring of package'!D46/12</f>
        <v>0</v>
      </c>
    </row>
    <row r="52" spans="2:5" hidden="1">
      <c r="B52" s="173" t="s">
        <v>67</v>
      </c>
      <c r="C52" s="187"/>
      <c r="D52" s="156">
        <f>D29</f>
        <v>0</v>
      </c>
    </row>
    <row r="53" spans="2:5" ht="13" hidden="1" thickBot="1">
      <c r="B53" s="69"/>
      <c r="C53" s="69"/>
      <c r="D53" s="74">
        <f>SUM(D50:D52)</f>
        <v>0</v>
      </c>
    </row>
    <row r="54" spans="2:5" hidden="1">
      <c r="B54" s="69"/>
      <c r="C54" s="69"/>
    </row>
    <row r="55" spans="2:5" hidden="1">
      <c r="B55" s="68" t="s">
        <v>68</v>
      </c>
      <c r="C55" s="69"/>
    </row>
    <row r="56" spans="2:5" hidden="1">
      <c r="B56" s="171" t="s">
        <v>69</v>
      </c>
      <c r="C56" s="172"/>
      <c r="D56" s="81">
        <f>D32</f>
        <v>0</v>
      </c>
    </row>
    <row r="57" spans="2:5" hidden="1">
      <c r="B57" s="84" t="s">
        <v>96</v>
      </c>
      <c r="C57" s="83"/>
      <c r="D57" s="82">
        <f>D17*0.2</f>
        <v>0</v>
      </c>
      <c r="E57" s="75"/>
    </row>
    <row r="58" spans="2:5" hidden="1">
      <c r="B58" s="175" t="s">
        <v>95</v>
      </c>
      <c r="C58" s="176"/>
      <c r="D58" s="82">
        <f>D14*0.2</f>
        <v>0</v>
      </c>
      <c r="E58" s="75"/>
    </row>
    <row r="59" spans="2:5" hidden="1">
      <c r="B59" s="173" t="s">
        <v>58</v>
      </c>
      <c r="C59" s="174"/>
      <c r="D59" s="157">
        <f>IF(D34&gt;145.83,145.83,D34)</f>
        <v>0</v>
      </c>
    </row>
    <row r="60" spans="2:5" ht="13" hidden="1" thickBot="1">
      <c r="D60" s="74">
        <f>SUM(D56:D59)</f>
        <v>0</v>
      </c>
    </row>
    <row r="61" spans="2:5" ht="13" hidden="1" thickBot="1"/>
    <row r="62" spans="2:5" ht="13.5" hidden="1" thickBot="1">
      <c r="B62" s="177" t="s">
        <v>70</v>
      </c>
      <c r="C62" s="178"/>
      <c r="D62" s="76">
        <f>(D53-D60)*12</f>
        <v>0</v>
      </c>
      <c r="E62" s="25" t="s">
        <v>18</v>
      </c>
    </row>
    <row r="63" spans="2:5" hidden="1">
      <c r="B63" s="20"/>
      <c r="C63" s="20"/>
    </row>
    <row r="64" spans="2:5" hidden="1">
      <c r="B64" s="68" t="s">
        <v>14</v>
      </c>
      <c r="C64" s="20"/>
    </row>
    <row r="65" spans="2:6" hidden="1">
      <c r="B65" s="151" t="s">
        <v>141</v>
      </c>
      <c r="C65" s="152"/>
      <c r="D65" s="158" t="b">
        <f>IF(D62&gt;1500000,((D62-1500000)*0.45)+532041,IF(D62&gt;708310,((D62-708310)*0.41)+207448,IF(D62&gt;555600,((D62-555600)*0.39)+147891,IF(D62&gt;423300,((D62-423300)*0.36)+100263,IF(D62&gt;305850,((D62-305850)*0.31)+63853,IF(D62&gt;195850,((D62-195850)*0.26)+35253))))))</f>
        <v>0</v>
      </c>
      <c r="E65" s="150" t="s">
        <v>18</v>
      </c>
      <c r="F65" s="25" t="s">
        <v>18</v>
      </c>
    </row>
    <row r="66" spans="2:6" hidden="1">
      <c r="B66" s="179" t="s">
        <v>142</v>
      </c>
      <c r="C66" s="180"/>
      <c r="D66" s="159">
        <v>17820</v>
      </c>
      <c r="E66" s="148"/>
    </row>
    <row r="67" spans="2:6" ht="13" hidden="1" thickBot="1">
      <c r="B67" s="90" t="s">
        <v>143</v>
      </c>
      <c r="C67" s="91"/>
      <c r="D67" s="159">
        <f>SUM(E77)</f>
        <v>18168</v>
      </c>
      <c r="E67" s="148"/>
    </row>
    <row r="68" spans="2:6" ht="13" hidden="1" thickBot="1">
      <c r="B68" s="77" t="s">
        <v>71</v>
      </c>
      <c r="C68" s="78"/>
      <c r="D68" s="160">
        <f>D65-(D66+D67)</f>
        <v>-35988</v>
      </c>
    </row>
    <row r="69" spans="2:6" ht="13" hidden="1" thickBot="1">
      <c r="B69" s="79" t="s">
        <v>72</v>
      </c>
      <c r="C69" s="80"/>
      <c r="D69" s="160">
        <f>D68/12</f>
        <v>-2999</v>
      </c>
    </row>
    <row r="70" spans="2:6" hidden="1"/>
    <row r="71" spans="2:6" hidden="1"/>
    <row r="72" spans="2:6" hidden="1"/>
    <row r="73" spans="2:6" ht="13" hidden="1">
      <c r="B73" s="170" t="s">
        <v>144</v>
      </c>
      <c r="C73" s="170"/>
      <c r="D73" s="170"/>
      <c r="E73" s="170"/>
    </row>
    <row r="74" spans="2:6" ht="13" hidden="1" thickBot="1"/>
    <row r="75" spans="2:6" hidden="1">
      <c r="B75" s="92" t="s">
        <v>59</v>
      </c>
      <c r="C75" s="93" t="s">
        <v>60</v>
      </c>
      <c r="D75" s="161" t="s">
        <v>61</v>
      </c>
      <c r="E75" s="94" t="s">
        <v>62</v>
      </c>
    </row>
    <row r="76" spans="2:6" hidden="1">
      <c r="B76" s="95"/>
      <c r="C76" s="96"/>
      <c r="D76" s="162"/>
      <c r="E76" s="96"/>
    </row>
    <row r="77" spans="2:6" ht="13" hidden="1" thickBot="1">
      <c r="B77" s="97">
        <f>IF('Structuring of package'!F49=1,0,IF('Structuring of package'!F49=C772,376,IF('Structuring of package'!F49=3,752,IF('Structuring of package'!F49=4,1006,IF('Structuring of package'!F49=5,1260,IF('Structuring of package'!F49=6,1514,IF('Structuring of package'!F49=7,1768,IF('Structuring of package'!F49=8,2022,0))))))))</f>
        <v>1514</v>
      </c>
      <c r="C77" s="98">
        <f>IF('Structuring of package'!F49=9,1928,IF('Structuring of package'!F49=10,2143,IF('Structuring of package'!F49=11,2358,IF('Structuring of package'!F49=12,2573,0))))</f>
        <v>0</v>
      </c>
      <c r="D77" s="163">
        <f>SUM(B77:C77)</f>
        <v>1514</v>
      </c>
      <c r="E77" s="99">
        <f>D77*12</f>
        <v>18168</v>
      </c>
    </row>
    <row r="78" spans="2:6" hidden="1">
      <c r="B78" s="148"/>
      <c r="C78" s="148"/>
    </row>
    <row r="79" spans="2:6" hidden="1"/>
    <row r="80" spans="2:6" ht="16.5" customHeight="1"/>
  </sheetData>
  <sheetProtection algorithmName="SHA-512" hashValue="BAagUrl+at4zJSuBP8X4LUhyJfZ9ywwajRzLzYrfCftcPPwbDlUX1YgiYwKZzE9GH7n2TrzGG64FRxQAOly/bg==" saltValue="9tBcAMa5hDkL/fplhYPD0A==" spinCount="100000" sheet="1" selectLockedCells="1"/>
  <mergeCells count="25">
    <mergeCell ref="B31:C31"/>
    <mergeCell ref="B2:D2"/>
    <mergeCell ref="B4:D5"/>
    <mergeCell ref="A7:D7"/>
    <mergeCell ref="A9:D9"/>
    <mergeCell ref="B11:C11"/>
    <mergeCell ref="B13:C13"/>
    <mergeCell ref="B14:C14"/>
    <mergeCell ref="B15:C15"/>
    <mergeCell ref="B22:C22"/>
    <mergeCell ref="B24:C24"/>
    <mergeCell ref="B26:D28"/>
    <mergeCell ref="B17:B20"/>
    <mergeCell ref="B32:C32"/>
    <mergeCell ref="B33:C33"/>
    <mergeCell ref="A48:D48"/>
    <mergeCell ref="B50:C50"/>
    <mergeCell ref="B52:C52"/>
    <mergeCell ref="B34:B41"/>
    <mergeCell ref="B73:E73"/>
    <mergeCell ref="B56:C56"/>
    <mergeCell ref="B59:C59"/>
    <mergeCell ref="B58:C58"/>
    <mergeCell ref="B62:C62"/>
    <mergeCell ref="B66:C66"/>
  </mergeCells>
  <phoneticPr fontId="44" type="noConversion"/>
  <pageMargins left="0.75" right="0.75" top="1" bottom="1" header="0.5" footer="0.5"/>
  <pageSetup orientation="portrait" horizontalDpi="0"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Ben Liebenberg</cp:lastModifiedBy>
  <cp:lastPrinted>2013-03-07T07:09:56Z</cp:lastPrinted>
  <dcterms:created xsi:type="dcterms:W3CDTF">2000-12-06T17:43:06Z</dcterms:created>
  <dcterms:modified xsi:type="dcterms:W3CDTF">2026-04-16T10:53:41Z</dcterms:modified>
</cp:coreProperties>
</file>